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 defaultThemeVersion="202300"/>
  <mc:AlternateContent xmlns:mc="http://schemas.openxmlformats.org/markup-compatibility/2006">
    <mc:Choice Requires="x15">
      <x15ac:absPath xmlns:x15ac="http://schemas.microsoft.com/office/spreadsheetml/2010/11/ac" url="Z:\Accounting\VP-Finance\Fay Harder\Colders\Working Capital Calculations\Final WC Calculation\"/>
    </mc:Choice>
  </mc:AlternateContent>
  <xr:revisionPtr revIDLastSave="0" documentId="13_ncr:1_{61379B0F-DC3A-442C-AAC8-F08BFA3E0794}" xr6:coauthVersionLast="47" xr6:coauthVersionMax="47" xr10:uidLastSave="{00000000-0000-0000-0000-000000000000}"/>
  <bookViews>
    <workbookView xWindow="-120" yWindow="-120" windowWidth="29040" windowHeight="15840" xr2:uid="{BD9EEBA6-314C-4BCD-85E8-E588D8C14F4C}"/>
  </bookViews>
  <sheets>
    <sheet name="CFA" sheetId="1" r:id="rId1"/>
    <sheet name="FHE" sheetId="2" r:id="rId2"/>
  </sheets>
  <externalReferences>
    <externalReference r:id="rId3"/>
  </externalReferences>
  <definedNames>
    <definedName name="_xlnm.Database">#REF!</definedName>
    <definedName name="Excel_BuiltIn__FilterDatabase_4">#REF!</definedName>
    <definedName name="Excel_BuiltIn_Print_Titles_4_1">#REF!</definedName>
    <definedName name="FromArray_1">_xlfn.ANCHORARRAY(#REF!)</definedName>
    <definedName name="_xlnm.Print_Area" localSheetId="0">CFA!$A$1:$V$78</definedName>
    <definedName name="_xlnm.Print_Area" localSheetId="1">FHE!$A$1:$U$79</definedName>
    <definedName name="X">#REF!</definedName>
    <definedName name="xx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V72" i="1" l="1"/>
  <c r="V68" i="1" l="1"/>
  <c r="V70" i="2" l="1"/>
  <c r="V72" i="2"/>
  <c r="V71" i="2"/>
  <c r="V69" i="2"/>
  <c r="V66" i="2"/>
  <c r="V69" i="1"/>
  <c r="V73" i="2" l="1"/>
  <c r="T71" i="1" l="1"/>
  <c r="T13" i="1"/>
  <c r="T8" i="1"/>
  <c r="T32" i="1"/>
  <c r="V62" i="1" s="1"/>
  <c r="T72" i="1"/>
  <c r="T62" i="1"/>
  <c r="T60" i="1"/>
  <c r="T57" i="1"/>
  <c r="T41" i="1"/>
  <c r="T22" i="1"/>
  <c r="T42" i="2" l="1"/>
  <c r="T25" i="2"/>
  <c r="T22" i="2"/>
  <c r="T13" i="2"/>
  <c r="T48" i="1"/>
  <c r="T46" i="1"/>
  <c r="T30" i="1"/>
  <c r="S57" i="1"/>
  <c r="S60" i="1" s="1"/>
  <c r="S46" i="1"/>
  <c r="S48" i="1" s="1"/>
  <c r="S62" i="1" s="1"/>
  <c r="S41" i="1"/>
  <c r="S30" i="1"/>
  <c r="S32" i="1" s="1"/>
  <c r="S25" i="1"/>
  <c r="S22" i="1"/>
  <c r="S13" i="1"/>
  <c r="T25" i="1" l="1"/>
  <c r="T58" i="2"/>
  <c r="S63" i="2"/>
  <c r="S58" i="2"/>
  <c r="T49" i="2"/>
  <c r="T63" i="2" s="1"/>
  <c r="S49" i="2"/>
  <c r="S42" i="2"/>
  <c r="T32" i="2"/>
  <c r="S32" i="2"/>
  <c r="S25" i="2"/>
  <c r="S22" i="2"/>
  <c r="S13" i="2"/>
  <c r="R78" i="2" l="1"/>
  <c r="T76" i="2"/>
  <c r="T78" i="2" s="1"/>
  <c r="T66" i="2"/>
  <c r="T67" i="2"/>
  <c r="T68" i="2"/>
  <c r="T69" i="2"/>
  <c r="T70" i="2"/>
  <c r="T71" i="2"/>
  <c r="T72" i="2"/>
  <c r="T75" i="1"/>
  <c r="T77" i="1" s="1"/>
  <c r="T69" i="1" s="1"/>
  <c r="T65" i="1"/>
  <c r="T66" i="1"/>
  <c r="T67" i="1"/>
  <c r="T68" i="1"/>
  <c r="T70" i="1"/>
  <c r="N78" i="2"/>
  <c r="S76" i="2"/>
  <c r="S78" i="2" s="1"/>
  <c r="P76" i="2"/>
  <c r="P78" i="2" s="1"/>
  <c r="O76" i="2"/>
  <c r="O78" i="2" s="1"/>
  <c r="N76" i="2"/>
  <c r="M76" i="2"/>
  <c r="M78" i="2" s="1"/>
  <c r="L76" i="2"/>
  <c r="L78" i="2" s="1"/>
  <c r="K76" i="2"/>
  <c r="K78" i="2" s="1"/>
  <c r="J76" i="2"/>
  <c r="J78" i="2" s="1"/>
  <c r="I76" i="2"/>
  <c r="I78" i="2" s="1"/>
  <c r="H76" i="2"/>
  <c r="H78" i="2" s="1"/>
  <c r="G76" i="2"/>
  <c r="G78" i="2" s="1"/>
  <c r="F76" i="2"/>
  <c r="F78" i="2" s="1"/>
  <c r="E76" i="2"/>
  <c r="E78" i="2" s="1"/>
  <c r="S72" i="2"/>
  <c r="P72" i="2"/>
  <c r="O72" i="2"/>
  <c r="N72" i="2"/>
  <c r="M72" i="2"/>
  <c r="L72" i="2"/>
  <c r="K72" i="2"/>
  <c r="J72" i="2"/>
  <c r="I72" i="2"/>
  <c r="H72" i="2"/>
  <c r="G72" i="2"/>
  <c r="F72" i="2"/>
  <c r="E72" i="2"/>
  <c r="S71" i="2"/>
  <c r="P71" i="2"/>
  <c r="O71" i="2"/>
  <c r="N71" i="2"/>
  <c r="M71" i="2"/>
  <c r="L71" i="2"/>
  <c r="K71" i="2"/>
  <c r="J71" i="2"/>
  <c r="I71" i="2"/>
  <c r="H71" i="2"/>
  <c r="G71" i="2"/>
  <c r="F71" i="2"/>
  <c r="E71" i="2"/>
  <c r="S70" i="2"/>
  <c r="P70" i="2"/>
  <c r="O70" i="2"/>
  <c r="N70" i="2"/>
  <c r="M70" i="2"/>
  <c r="L70" i="2"/>
  <c r="K70" i="2"/>
  <c r="J70" i="2"/>
  <c r="I70" i="2"/>
  <c r="H70" i="2"/>
  <c r="G70" i="2"/>
  <c r="F70" i="2"/>
  <c r="E70" i="2"/>
  <c r="P69" i="2"/>
  <c r="O69" i="2"/>
  <c r="N69" i="2"/>
  <c r="M69" i="2"/>
  <c r="L69" i="2"/>
  <c r="K69" i="2"/>
  <c r="J69" i="2"/>
  <c r="I69" i="2"/>
  <c r="H69" i="2"/>
  <c r="G69" i="2"/>
  <c r="F69" i="2"/>
  <c r="E69" i="2"/>
  <c r="R69" i="2" s="1"/>
  <c r="S68" i="2"/>
  <c r="P68" i="2"/>
  <c r="O68" i="2"/>
  <c r="N68" i="2"/>
  <c r="M68" i="2"/>
  <c r="L68" i="2"/>
  <c r="K68" i="2"/>
  <c r="J68" i="2"/>
  <c r="I68" i="2"/>
  <c r="H68" i="2"/>
  <c r="G68" i="2"/>
  <c r="F68" i="2"/>
  <c r="E68" i="2"/>
  <c r="S67" i="2"/>
  <c r="P67" i="2"/>
  <c r="O67" i="2"/>
  <c r="N67" i="2"/>
  <c r="M67" i="2"/>
  <c r="L67" i="2"/>
  <c r="K67" i="2"/>
  <c r="J67" i="2"/>
  <c r="I67" i="2"/>
  <c r="H67" i="2"/>
  <c r="G67" i="2"/>
  <c r="F67" i="2"/>
  <c r="E67" i="2"/>
  <c r="S66" i="2"/>
  <c r="P66" i="2"/>
  <c r="O66" i="2"/>
  <c r="N66" i="2"/>
  <c r="M66" i="2"/>
  <c r="L66" i="2"/>
  <c r="K66" i="2"/>
  <c r="J66" i="2"/>
  <c r="I66" i="2"/>
  <c r="H66" i="2"/>
  <c r="G66" i="2"/>
  <c r="F66" i="2"/>
  <c r="E66" i="2"/>
  <c r="S69" i="2"/>
  <c r="P13" i="2"/>
  <c r="P32" i="2" s="1"/>
  <c r="O77" i="1"/>
  <c r="O69" i="1" s="1"/>
  <c r="S75" i="1"/>
  <c r="S77" i="1" s="1"/>
  <c r="S69" i="1" s="1"/>
  <c r="P75" i="1"/>
  <c r="P77" i="1" s="1"/>
  <c r="P69" i="1" s="1"/>
  <c r="O75" i="1"/>
  <c r="N75" i="1"/>
  <c r="N77" i="1" s="1"/>
  <c r="N69" i="1" s="1"/>
  <c r="M75" i="1"/>
  <c r="M77" i="1" s="1"/>
  <c r="M69" i="1" s="1"/>
  <c r="L75" i="1"/>
  <c r="L77" i="1" s="1"/>
  <c r="L69" i="1" s="1"/>
  <c r="K75" i="1"/>
  <c r="K77" i="1" s="1"/>
  <c r="K69" i="1" s="1"/>
  <c r="J75" i="1"/>
  <c r="J77" i="1" s="1"/>
  <c r="J69" i="1" s="1"/>
  <c r="I75" i="1"/>
  <c r="I77" i="1" s="1"/>
  <c r="I69" i="1" s="1"/>
  <c r="H75" i="1"/>
  <c r="H77" i="1" s="1"/>
  <c r="H69" i="1" s="1"/>
  <c r="G75" i="1"/>
  <c r="G77" i="1" s="1"/>
  <c r="G69" i="1" s="1"/>
  <c r="F75" i="1"/>
  <c r="F77" i="1" s="1"/>
  <c r="F69" i="1" s="1"/>
  <c r="E75" i="1"/>
  <c r="E77" i="1" s="1"/>
  <c r="E69" i="1" s="1"/>
  <c r="P71" i="1"/>
  <c r="O71" i="1"/>
  <c r="N71" i="1"/>
  <c r="M71" i="1"/>
  <c r="L71" i="1"/>
  <c r="K71" i="1"/>
  <c r="J71" i="1"/>
  <c r="I71" i="1"/>
  <c r="H71" i="1"/>
  <c r="G71" i="1"/>
  <c r="F71" i="1"/>
  <c r="E71" i="1"/>
  <c r="P70" i="1"/>
  <c r="O70" i="1"/>
  <c r="N70" i="1"/>
  <c r="M70" i="1"/>
  <c r="L70" i="1"/>
  <c r="K70" i="1"/>
  <c r="J70" i="1"/>
  <c r="I70" i="1"/>
  <c r="H70" i="1"/>
  <c r="G70" i="1"/>
  <c r="F70" i="1"/>
  <c r="E70" i="1"/>
  <c r="P68" i="1"/>
  <c r="O68" i="1"/>
  <c r="N68" i="1"/>
  <c r="M68" i="1"/>
  <c r="L68" i="1"/>
  <c r="K68" i="1"/>
  <c r="J68" i="1"/>
  <c r="I68" i="1"/>
  <c r="H68" i="1"/>
  <c r="G68" i="1"/>
  <c r="F68" i="1"/>
  <c r="E68" i="1"/>
  <c r="S67" i="1"/>
  <c r="P67" i="1"/>
  <c r="O67" i="1"/>
  <c r="N67" i="1"/>
  <c r="M67" i="1"/>
  <c r="L67" i="1"/>
  <c r="K67" i="1"/>
  <c r="J67" i="1"/>
  <c r="I67" i="1"/>
  <c r="H67" i="1"/>
  <c r="G67" i="1"/>
  <c r="F67" i="1"/>
  <c r="E67" i="1"/>
  <c r="P66" i="1"/>
  <c r="O66" i="1"/>
  <c r="N66" i="1"/>
  <c r="M66" i="1"/>
  <c r="L66" i="1"/>
  <c r="K66" i="1"/>
  <c r="J66" i="1"/>
  <c r="I66" i="1"/>
  <c r="H66" i="1"/>
  <c r="G66" i="1"/>
  <c r="F66" i="1"/>
  <c r="E66" i="1"/>
  <c r="S65" i="1"/>
  <c r="P65" i="1"/>
  <c r="O65" i="1"/>
  <c r="N65" i="1"/>
  <c r="M65" i="1"/>
  <c r="L65" i="1"/>
  <c r="K65" i="1"/>
  <c r="J65" i="1"/>
  <c r="I65" i="1"/>
  <c r="H65" i="1"/>
  <c r="G65" i="1"/>
  <c r="F65" i="1"/>
  <c r="E65" i="1"/>
  <c r="S71" i="1"/>
  <c r="S70" i="1"/>
  <c r="S68" i="1"/>
  <c r="S66" i="1"/>
  <c r="R70" i="1" l="1"/>
  <c r="F72" i="1"/>
  <c r="G72" i="1"/>
  <c r="N72" i="1"/>
  <c r="K72" i="1"/>
  <c r="F73" i="2"/>
  <c r="N73" i="2"/>
  <c r="G73" i="2"/>
  <c r="J73" i="2"/>
  <c r="R72" i="2"/>
  <c r="T73" i="2"/>
  <c r="O73" i="2"/>
  <c r="S73" i="2"/>
  <c r="H73" i="2"/>
  <c r="P73" i="2"/>
  <c r="K73" i="2"/>
  <c r="R67" i="2"/>
  <c r="R68" i="2"/>
  <c r="L73" i="2"/>
  <c r="R70" i="2"/>
  <c r="R71" i="2"/>
  <c r="R66" i="2"/>
  <c r="M73" i="2"/>
  <c r="I73" i="2"/>
  <c r="R66" i="1"/>
  <c r="O72" i="1"/>
  <c r="I72" i="1"/>
  <c r="J72" i="1"/>
  <c r="R67" i="1"/>
  <c r="H72" i="1"/>
  <c r="P72" i="1"/>
  <c r="R68" i="1"/>
  <c r="R71" i="1"/>
  <c r="L72" i="1"/>
  <c r="M72" i="1"/>
  <c r="R69" i="1"/>
  <c r="R77" i="1" s="1"/>
  <c r="S72" i="1"/>
  <c r="E72" i="1"/>
  <c r="R65" i="1"/>
  <c r="E73" i="2"/>
  <c r="R73" i="2" l="1"/>
  <c r="R72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Fay Harder</author>
  </authors>
  <commentList>
    <comment ref="X23" authorId="0" shapeId="0" xr:uid="{D77D6D68-2D9E-4627-8097-D3F852275B89}">
      <text>
        <r>
          <rPr>
            <b/>
            <sz val="9"/>
            <color indexed="81"/>
            <rFont val="Tahoma"/>
            <family val="2"/>
          </rPr>
          <t>Fay Harder:</t>
        </r>
        <r>
          <rPr>
            <sz val="9"/>
            <color indexed="81"/>
            <rFont val="Tahoma"/>
            <family val="2"/>
          </rPr>
          <t xml:space="preserve">
Vehicles kept?
</t>
        </r>
      </text>
    </comment>
  </commentList>
</comments>
</file>

<file path=xl/sharedStrings.xml><?xml version="1.0" encoding="utf-8"?>
<sst xmlns="http://schemas.openxmlformats.org/spreadsheetml/2006/main" count="221" uniqueCount="84">
  <si>
    <t>Colders + SameDayMove (Excludes Flanners)</t>
  </si>
  <si>
    <t>Source</t>
  </si>
  <si>
    <t>GL Month End .Txt File</t>
  </si>
  <si>
    <t>Target Net Working</t>
  </si>
  <si>
    <t>Estimated</t>
  </si>
  <si>
    <t>In actuals; internal GL reporting, not compiled</t>
  </si>
  <si>
    <t>Capital</t>
  </si>
  <si>
    <t>Current Assets</t>
  </si>
  <si>
    <t>Cash and Cash Equivalents</t>
  </si>
  <si>
    <t>Accounts Receivable</t>
  </si>
  <si>
    <t>Inventory</t>
  </si>
  <si>
    <t>Prepaid Expenses</t>
  </si>
  <si>
    <t>Total Current Assets</t>
  </si>
  <si>
    <t>Property and Equipment</t>
  </si>
  <si>
    <t>Furniture, Fixtures &amp; Equipment</t>
  </si>
  <si>
    <t>Computer Equipment</t>
  </si>
  <si>
    <t>Signs</t>
  </si>
  <si>
    <t>Automobiles and Trucks</t>
  </si>
  <si>
    <t>Warehouse Equipment</t>
  </si>
  <si>
    <t>Leasehold Improvments</t>
  </si>
  <si>
    <t>Less: Accumulated Depreciation</t>
  </si>
  <si>
    <t>Net Property Plant and Equipment</t>
  </si>
  <si>
    <t>Other Assets</t>
  </si>
  <si>
    <t>Federal Tax Deposit to Retain Fiscal Year</t>
  </si>
  <si>
    <t>Total Other Assets</t>
  </si>
  <si>
    <t>Total Assets</t>
  </si>
  <si>
    <t>Current Liabilities</t>
  </si>
  <si>
    <t>Accounts Payable</t>
  </si>
  <si>
    <t>Taxes Payable</t>
  </si>
  <si>
    <t>Accrued Expenses</t>
  </si>
  <si>
    <t>Customer Deposits</t>
  </si>
  <si>
    <t>Notes Payable, Current</t>
  </si>
  <si>
    <t>Total Current Liabilities</t>
  </si>
  <si>
    <t>Long Term Liabilities</t>
  </si>
  <si>
    <t>Notes Payable</t>
  </si>
  <si>
    <t>Total Long Term Liabilities</t>
  </si>
  <si>
    <t>Total Liabilities</t>
  </si>
  <si>
    <t>Stockholders' Equity</t>
  </si>
  <si>
    <t>Common Stock:</t>
  </si>
  <si>
    <t>Class A-Voting</t>
  </si>
  <si>
    <t>Class B-Nonvoting</t>
  </si>
  <si>
    <t>Additional Paid-In Capital</t>
  </si>
  <si>
    <t xml:space="preserve">Retained Earnings </t>
  </si>
  <si>
    <t>Less: Treasury Stock, at Cost</t>
  </si>
  <si>
    <t>Total Stockholders' Equity</t>
  </si>
  <si>
    <t>Total Liabilities and Stockholders' Equity</t>
  </si>
  <si>
    <t>Target</t>
  </si>
  <si>
    <t>Est. Closing</t>
  </si>
  <si>
    <t>Net Working Capital</t>
  </si>
  <si>
    <t>Taxes Payable (Adjusted)</t>
  </si>
  <si>
    <t>Total Net Working Capital</t>
  </si>
  <si>
    <t>Memo: Taxes Payable Detail</t>
  </si>
  <si>
    <t>Taxes Payable (All accounts)</t>
  </si>
  <si>
    <t>Less:  Accrued/Prepaid Federal &amp; State Income Taxes</t>
  </si>
  <si>
    <r>
      <t>Adjusted Taxes Payable</t>
    </r>
    <r>
      <rPr>
        <i/>
        <vertAlign val="superscript"/>
        <sz val="12"/>
        <color theme="1"/>
        <rFont val="Aptos Narrow"/>
        <family val="2"/>
        <scheme val="minor"/>
      </rPr>
      <t>7</t>
    </r>
  </si>
  <si>
    <t>x</t>
  </si>
  <si>
    <t>Flanners</t>
  </si>
  <si>
    <t>Monthly Trial Balance</t>
  </si>
  <si>
    <t>Deferred Gift Card Income</t>
  </si>
  <si>
    <t>Adjusted Taxes Payable</t>
  </si>
  <si>
    <t>n.a.</t>
  </si>
  <si>
    <t>Less:  Accrued Federal &amp; State Income Taxes</t>
  </si>
  <si>
    <t>Final</t>
  </si>
  <si>
    <t>Monthly Balance Sheets &amp; Working Capital Calculation</t>
  </si>
  <si>
    <t>Closing 9/10</t>
  </si>
  <si>
    <t>Preliminary 10-30</t>
  </si>
  <si>
    <t>Variance</t>
  </si>
  <si>
    <t>TB</t>
  </si>
  <si>
    <t>Colder Fay Calc Value</t>
  </si>
  <si>
    <t>WC-67</t>
  </si>
  <si>
    <t>WC-65A</t>
  </si>
  <si>
    <t>WC-38</t>
  </si>
  <si>
    <t xml:space="preserve">WC-35,A,B </t>
  </si>
  <si>
    <t>WC-70</t>
  </si>
  <si>
    <t>See Below</t>
  </si>
  <si>
    <t>WC-FAR</t>
  </si>
  <si>
    <t>WC-FPP</t>
  </si>
  <si>
    <t>WC-FAP</t>
  </si>
  <si>
    <t>WC-FSALESTAX</t>
  </si>
  <si>
    <t>WC-FACCESP</t>
  </si>
  <si>
    <t>WC-FCDEPOSITS</t>
  </si>
  <si>
    <t>WC-FINV</t>
  </si>
  <si>
    <t xml:space="preserve">Variance to TB of $54,153.20, no adjustments made in Storis as of 12/3/25 for over/shorts </t>
  </si>
  <si>
    <t xml:space="preserve">WC-66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</si>
</sst>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2" formatCode="_(&quot;$&quot;* #,##0_);_(&quot;$&quot;* \(#,##0\);_(&quot;$&quot;* &quot;-&quot;_);_(@_)"/>
    <numFmt numFmtId="43" formatCode="_(* #,##0.00_);_(* \(#,##0.00\);_(* &quot;-&quot;??_);_(@_)"/>
    <numFmt numFmtId="164" formatCode="_(* #,##0_);_(* \(#,##0\);_(* &quot;-&quot;??_);_(@_)"/>
    <numFmt numFmtId="165" formatCode="_(* #,##0.0000_);_(* \(#,##0.0000\);_(* &quot;-&quot;??_);_(@_)"/>
  </numFmts>
  <fonts count="20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2"/>
      <color theme="1"/>
      <name val="Aptos Narrow"/>
      <family val="2"/>
      <scheme val="minor"/>
    </font>
    <font>
      <sz val="12"/>
      <color theme="1"/>
      <name val="Aptos Narrow"/>
      <family val="2"/>
      <scheme val="minor"/>
    </font>
    <font>
      <i/>
      <sz val="12"/>
      <color rgb="FF7030A0"/>
      <name val="Aptos Narrow"/>
      <family val="2"/>
      <scheme val="minor"/>
    </font>
    <font>
      <b/>
      <u/>
      <sz val="12"/>
      <color theme="1"/>
      <name val="Aptos Narrow"/>
      <family val="2"/>
      <scheme val="minor"/>
    </font>
    <font>
      <b/>
      <i/>
      <u/>
      <sz val="12"/>
      <color theme="1"/>
      <name val="Aptos Narrow"/>
      <family val="2"/>
      <scheme val="minor"/>
    </font>
    <font>
      <sz val="12"/>
      <color rgb="FFFF0000"/>
      <name val="Aptos Narrow"/>
      <family val="2"/>
      <scheme val="minor"/>
    </font>
    <font>
      <sz val="12"/>
      <color rgb="FF000099"/>
      <name val="Aptos Narrow"/>
      <family val="2"/>
      <scheme val="minor"/>
    </font>
    <font>
      <sz val="12"/>
      <name val="Times New Roman"/>
      <family val="1"/>
    </font>
    <font>
      <b/>
      <u val="doubleAccounting"/>
      <sz val="12"/>
      <name val="Courier New"/>
      <family val="3"/>
    </font>
    <font>
      <i/>
      <u/>
      <sz val="12"/>
      <color theme="1"/>
      <name val="Aptos Narrow"/>
      <family val="2"/>
      <scheme val="minor"/>
    </font>
    <font>
      <i/>
      <sz val="12"/>
      <color theme="1"/>
      <name val="Aptos Narrow"/>
      <family val="2"/>
      <scheme val="minor"/>
    </font>
    <font>
      <i/>
      <sz val="12"/>
      <color rgb="FF000099"/>
      <name val="Aptos Narrow"/>
      <family val="2"/>
      <scheme val="minor"/>
    </font>
    <font>
      <i/>
      <vertAlign val="superscript"/>
      <sz val="12"/>
      <color theme="1"/>
      <name val="Aptos Narrow"/>
      <family val="2"/>
      <scheme val="minor"/>
    </font>
    <font>
      <b/>
      <i/>
      <u/>
      <sz val="12"/>
      <color rgb="FFFF0000"/>
      <name val="Aptos Narrow"/>
      <family val="2"/>
      <scheme val="minor"/>
    </font>
    <font>
      <b/>
      <sz val="12"/>
      <color rgb="FFFF0000"/>
      <name val="Aptos Narrow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i/>
      <sz val="12"/>
      <color theme="1"/>
      <name val="Aptos Narrow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9" fillId="0" borderId="0"/>
  </cellStyleXfs>
  <cellXfs count="82">
    <xf numFmtId="0" fontId="0" fillId="0" borderId="0" xfId="0"/>
    <xf numFmtId="0" fontId="2" fillId="0" borderId="0" xfId="0" applyFont="1"/>
    <xf numFmtId="0" fontId="3" fillId="0" borderId="0" xfId="0" applyFont="1"/>
    <xf numFmtId="0" fontId="2" fillId="0" borderId="1" xfId="0" applyFont="1" applyBorder="1"/>
    <xf numFmtId="0" fontId="3" fillId="0" borderId="1" xfId="0" applyFont="1" applyBorder="1"/>
    <xf numFmtId="0" fontId="4" fillId="0" borderId="0" xfId="0" applyFont="1"/>
    <xf numFmtId="0" fontId="4" fillId="0" borderId="0" xfId="0" applyFont="1" applyAlignment="1">
      <alignment horizontal="right"/>
    </xf>
    <xf numFmtId="0" fontId="5" fillId="0" borderId="0" xfId="0" applyFont="1" applyAlignment="1">
      <alignment horizontal="right"/>
    </xf>
    <xf numFmtId="0" fontId="6" fillId="0" borderId="0" xfId="0" applyFont="1"/>
    <xf numFmtId="14" fontId="3" fillId="0" borderId="0" xfId="0" applyNumberFormat="1" applyFont="1"/>
    <xf numFmtId="14" fontId="5" fillId="0" borderId="0" xfId="0" applyNumberFormat="1" applyFont="1"/>
    <xf numFmtId="14" fontId="5" fillId="0" borderId="0" xfId="0" applyNumberFormat="1" applyFont="1" applyAlignment="1">
      <alignment horizontal="right"/>
    </xf>
    <xf numFmtId="0" fontId="5" fillId="0" borderId="0" xfId="0" applyFont="1"/>
    <xf numFmtId="0" fontId="7" fillId="0" borderId="0" xfId="0" applyFont="1"/>
    <xf numFmtId="164" fontId="3" fillId="0" borderId="0" xfId="1" applyNumberFormat="1" applyFont="1"/>
    <xf numFmtId="164" fontId="3" fillId="0" borderId="0" xfId="0" applyNumberFormat="1" applyFont="1"/>
    <xf numFmtId="164" fontId="8" fillId="0" borderId="0" xfId="1" applyNumberFormat="1" applyFont="1"/>
    <xf numFmtId="164" fontId="8" fillId="0" borderId="2" xfId="1" applyNumberFormat="1" applyFont="1" applyBorder="1"/>
    <xf numFmtId="0" fontId="3" fillId="0" borderId="0" xfId="0" applyFont="1" applyAlignment="1">
      <alignment horizontal="left" indent="2"/>
    </xf>
    <xf numFmtId="0" fontId="3" fillId="0" borderId="0" xfId="0" applyFont="1" applyAlignment="1">
      <alignment horizontal="left" indent="1"/>
    </xf>
    <xf numFmtId="164" fontId="8" fillId="0" borderId="0" xfId="1" applyNumberFormat="1" applyFont="1" applyBorder="1"/>
    <xf numFmtId="164" fontId="8" fillId="0" borderId="3" xfId="1" applyNumberFormat="1" applyFont="1" applyBorder="1"/>
    <xf numFmtId="164" fontId="8" fillId="0" borderId="4" xfId="1" applyNumberFormat="1" applyFont="1" applyBorder="1"/>
    <xf numFmtId="42" fontId="10" fillId="0" borderId="0" xfId="2" applyNumberFormat="1" applyFont="1"/>
    <xf numFmtId="0" fontId="11" fillId="0" borderId="0" xfId="0" applyFont="1" applyAlignment="1">
      <alignment horizontal="right"/>
    </xf>
    <xf numFmtId="0" fontId="5" fillId="0" borderId="5" xfId="0" applyFont="1" applyBorder="1"/>
    <xf numFmtId="0" fontId="3" fillId="0" borderId="6" xfId="0" applyFont="1" applyBorder="1"/>
    <xf numFmtId="164" fontId="3" fillId="0" borderId="6" xfId="1" applyNumberFormat="1" applyFont="1" applyFill="1" applyBorder="1"/>
    <xf numFmtId="0" fontId="3" fillId="0" borderId="7" xfId="0" applyFont="1" applyBorder="1"/>
    <xf numFmtId="0" fontId="3" fillId="0" borderId="8" xfId="0" applyFont="1" applyBorder="1"/>
    <xf numFmtId="0" fontId="3" fillId="0" borderId="9" xfId="0" applyFont="1" applyBorder="1"/>
    <xf numFmtId="164" fontId="3" fillId="0" borderId="10" xfId="0" applyNumberFormat="1" applyFont="1" applyBorder="1"/>
    <xf numFmtId="164" fontId="3" fillId="0" borderId="11" xfId="0" applyNumberFormat="1" applyFont="1" applyBorder="1"/>
    <xf numFmtId="164" fontId="12" fillId="0" borderId="0" xfId="0" applyNumberFormat="1" applyFont="1"/>
    <xf numFmtId="0" fontId="2" fillId="0" borderId="12" xfId="0" applyFont="1" applyBorder="1"/>
    <xf numFmtId="0" fontId="2" fillId="0" borderId="13" xfId="0" applyFont="1" applyBorder="1"/>
    <xf numFmtId="164" fontId="2" fillId="0" borderId="13" xfId="0" applyNumberFormat="1" applyFont="1" applyBorder="1"/>
    <xf numFmtId="164" fontId="2" fillId="2" borderId="14" xfId="0" applyNumberFormat="1" applyFont="1" applyFill="1" applyBorder="1"/>
    <xf numFmtId="164" fontId="2" fillId="0" borderId="14" xfId="0" applyNumberFormat="1" applyFont="1" applyBorder="1"/>
    <xf numFmtId="164" fontId="2" fillId="0" borderId="0" xfId="0" applyNumberFormat="1" applyFont="1"/>
    <xf numFmtId="43" fontId="3" fillId="0" borderId="0" xfId="0" applyNumberFormat="1" applyFont="1"/>
    <xf numFmtId="0" fontId="11" fillId="0" borderId="0" xfId="0" applyFont="1"/>
    <xf numFmtId="0" fontId="12" fillId="0" borderId="0" xfId="0" applyFont="1"/>
    <xf numFmtId="164" fontId="12" fillId="0" borderId="0" xfId="1" applyNumberFormat="1" applyFont="1"/>
    <xf numFmtId="0" fontId="12" fillId="0" borderId="0" xfId="0" quotePrefix="1" applyFont="1"/>
    <xf numFmtId="164" fontId="13" fillId="0" borderId="2" xfId="1" applyNumberFormat="1" applyFont="1" applyBorder="1"/>
    <xf numFmtId="164" fontId="13" fillId="0" borderId="0" xfId="0" applyNumberFormat="1" applyFont="1"/>
    <xf numFmtId="0" fontId="12" fillId="0" borderId="0" xfId="0" applyFont="1" applyAlignment="1">
      <alignment horizontal="left" indent="2"/>
    </xf>
    <xf numFmtId="164" fontId="12" fillId="0" borderId="15" xfId="0" applyNumberFormat="1" applyFont="1" applyBorder="1"/>
    <xf numFmtId="43" fontId="12" fillId="0" borderId="0" xfId="0" applyNumberFormat="1" applyFont="1"/>
    <xf numFmtId="0" fontId="12" fillId="0" borderId="0" xfId="0" applyFont="1" applyAlignment="1">
      <alignment horizontal="right"/>
    </xf>
    <xf numFmtId="165" fontId="12" fillId="0" borderId="0" xfId="0" applyNumberFormat="1" applyFont="1"/>
    <xf numFmtId="0" fontId="15" fillId="0" borderId="0" xfId="0" applyFont="1" applyAlignment="1">
      <alignment horizontal="left"/>
    </xf>
    <xf numFmtId="4" fontId="16" fillId="0" borderId="0" xfId="0" applyNumberFormat="1" applyFont="1"/>
    <xf numFmtId="4" fontId="16" fillId="0" borderId="0" xfId="0" applyNumberFormat="1" applyFont="1" applyAlignment="1">
      <alignment horizontal="center"/>
    </xf>
    <xf numFmtId="4" fontId="16" fillId="3" borderId="0" xfId="0" applyNumberFormat="1" applyFont="1" applyFill="1"/>
    <xf numFmtId="0" fontId="6" fillId="0" borderId="0" xfId="0" applyFont="1" applyAlignment="1">
      <alignment horizontal="right"/>
    </xf>
    <xf numFmtId="43" fontId="2" fillId="0" borderId="0" xfId="0" applyNumberFormat="1" applyFont="1"/>
    <xf numFmtId="164" fontId="19" fillId="0" borderId="0" xfId="0" applyNumberFormat="1" applyFont="1"/>
    <xf numFmtId="0" fontId="6" fillId="0" borderId="0" xfId="0" applyFont="1" applyAlignment="1">
      <alignment horizontal="left"/>
    </xf>
    <xf numFmtId="164" fontId="2" fillId="0" borderId="0" xfId="1" applyNumberFormat="1" applyFont="1"/>
    <xf numFmtId="164" fontId="2" fillId="0" borderId="0" xfId="1" applyNumberFormat="1" applyFont="1" applyBorder="1"/>
    <xf numFmtId="164" fontId="19" fillId="0" borderId="0" xfId="1" applyNumberFormat="1" applyFont="1" applyBorder="1"/>
    <xf numFmtId="164" fontId="8" fillId="2" borderId="2" xfId="1" applyNumberFormat="1" applyFont="1" applyFill="1" applyBorder="1"/>
    <xf numFmtId="4" fontId="16" fillId="2" borderId="0" xfId="0" applyNumberFormat="1" applyFont="1" applyFill="1"/>
    <xf numFmtId="164" fontId="8" fillId="2" borderId="3" xfId="1" applyNumberFormat="1" applyFont="1" applyFill="1" applyBorder="1"/>
    <xf numFmtId="4" fontId="16" fillId="0" borderId="16" xfId="0" applyNumberFormat="1" applyFont="1" applyBorder="1"/>
    <xf numFmtId="0" fontId="16" fillId="0" borderId="0" xfId="0" applyFont="1"/>
    <xf numFmtId="164" fontId="12" fillId="3" borderId="15" xfId="0" applyNumberFormat="1" applyFont="1" applyFill="1" applyBorder="1"/>
    <xf numFmtId="4" fontId="2" fillId="0" borderId="0" xfId="0" applyNumberFormat="1" applyFont="1"/>
    <xf numFmtId="4" fontId="2" fillId="0" borderId="16" xfId="0" applyNumberFormat="1" applyFont="1" applyBorder="1"/>
    <xf numFmtId="0" fontId="3" fillId="0" borderId="0" xfId="0" applyFont="1" applyAlignment="1">
      <alignment horizontal="left"/>
    </xf>
    <xf numFmtId="0" fontId="3" fillId="0" borderId="0" xfId="0" applyFont="1" applyAlignment="1">
      <alignment horizontal="left" indent="2"/>
    </xf>
    <xf numFmtId="0" fontId="3" fillId="0" borderId="0" xfId="0" applyFont="1" applyAlignment="1">
      <alignment wrapText="1"/>
    </xf>
    <xf numFmtId="0" fontId="3" fillId="0" borderId="9" xfId="0" applyFont="1" applyBorder="1"/>
    <xf numFmtId="0" fontId="3" fillId="0" borderId="0" xfId="0" applyFont="1"/>
    <xf numFmtId="0" fontId="3" fillId="0" borderId="1" xfId="0" applyFont="1" applyBorder="1"/>
    <xf numFmtId="0" fontId="3" fillId="0" borderId="0" xfId="0" applyFont="1" applyAlignment="1">
      <alignment horizontal="left" indent="1"/>
    </xf>
    <xf numFmtId="164" fontId="2" fillId="0" borderId="0" xfId="1" applyNumberFormat="1" applyFont="1" applyFill="1"/>
    <xf numFmtId="4" fontId="16" fillId="0" borderId="0" xfId="0" applyNumberFormat="1" applyFont="1" applyFill="1"/>
    <xf numFmtId="0" fontId="3" fillId="0" borderId="0" xfId="0" applyFont="1" applyFill="1"/>
    <xf numFmtId="43" fontId="3" fillId="0" borderId="0" xfId="0" applyNumberFormat="1" applyFont="1" applyFill="1"/>
  </cellXfs>
  <cellStyles count="3">
    <cellStyle name="Comma" xfId="1" builtinId="3"/>
    <cellStyle name="Normal" xfId="0" builtinId="0"/>
    <cellStyle name="Normal_is and balance sht" xfId="2" xr:uid="{95286375-0779-4543-A2B5-1B19B9AAFD7F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Z:\Accounting\VP-Finance\Fay%20Harder\Colders\Working%20Capital%20Calculations\Opening%20Balance%20Sheet%20Entry%20for%20Colders.xlsx" TargetMode="External"/><Relationship Id="rId1" Type="http://schemas.openxmlformats.org/officeDocument/2006/relationships/externalLinkPath" Target="/Accounting/VP-Finance/Fay%20Harder/Colders/Working%20Capital%20Calculations/Opening%20Balance%20Sheet%20Entry%20for%20Colder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IJP PAYROLL"/>
      <sheetName val="Total"/>
      <sheetName val="Colders"/>
      <sheetName val="CCASH"/>
      <sheetName val="Flanners"/>
      <sheetName val="FCASH"/>
      <sheetName val="FAR"/>
      <sheetName val="FINV"/>
      <sheetName val="51"/>
      <sheetName val="52"/>
      <sheetName val="54"/>
      <sheetName val="INVADJ"/>
      <sheetName val="FPP"/>
      <sheetName val="FFA"/>
      <sheetName val="FAP"/>
      <sheetName val="FSALESTAX"/>
      <sheetName val="FACCEXP"/>
      <sheetName val="FCDEPOSITS"/>
      <sheetName val="FGIFTCARDS"/>
    </sheetNames>
    <sheetDataSet>
      <sheetData sheetId="0"/>
      <sheetData sheetId="1"/>
      <sheetData sheetId="2"/>
      <sheetData sheetId="3"/>
      <sheetData sheetId="4">
        <row r="59">
          <cell r="G59">
            <v>-48614.59</v>
          </cell>
        </row>
      </sheetData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>
        <row r="162">
          <cell r="J162">
            <v>217374.57</v>
          </cell>
        </row>
      </sheetData>
      <sheetData sheetId="15">
        <row r="28">
          <cell r="M28">
            <v>4943.25</v>
          </cell>
        </row>
      </sheetData>
      <sheetData sheetId="16">
        <row r="12">
          <cell r="F12">
            <v>-16762.47</v>
          </cell>
        </row>
      </sheetData>
      <sheetData sheetId="17">
        <row r="43">
          <cell r="Q43">
            <v>-220452.82</v>
          </cell>
        </row>
      </sheetData>
      <sheetData sheetId="18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ADC14E-8A43-4BBA-85F9-9F7F9E51694F}">
  <sheetPr>
    <pageSetUpPr fitToPage="1"/>
  </sheetPr>
  <dimension ref="A1:Y83"/>
  <sheetViews>
    <sheetView tabSelected="1" zoomScale="79" zoomScaleNormal="79" workbookViewId="0">
      <pane xSplit="4" ySplit="5" topLeftCell="J42" activePane="bottomRight" state="frozen"/>
      <selection activeCell="S56" sqref="S56"/>
      <selection pane="topRight" activeCell="S56" sqref="S56"/>
      <selection pane="bottomLeft" activeCell="S56" sqref="S56"/>
      <selection pane="bottomRight" activeCell="W27" sqref="W27"/>
    </sheetView>
  </sheetViews>
  <sheetFormatPr defaultColWidth="8.85546875" defaultRowHeight="15.75" x14ac:dyDescent="0.25"/>
  <cols>
    <col min="1" max="1" width="1.7109375" style="2" customWidth="1"/>
    <col min="2" max="4" width="16.28515625" style="2" customWidth="1"/>
    <col min="5" max="5" width="25.7109375" style="2" hidden="1" customWidth="1"/>
    <col min="6" max="7" width="18.7109375" style="2" hidden="1" customWidth="1"/>
    <col min="8" max="8" width="18.7109375" style="14" hidden="1" customWidth="1"/>
    <col min="9" max="9" width="18.7109375" style="2" hidden="1" customWidth="1"/>
    <col min="10" max="20" width="18.7109375" style="2" customWidth="1"/>
    <col min="21" max="21" width="12.7109375" style="1" customWidth="1"/>
    <col min="22" max="22" width="18.7109375" style="53" customWidth="1"/>
    <col min="23" max="23" width="8.85546875" style="2"/>
    <col min="24" max="24" width="16.5703125" style="2" bestFit="1" customWidth="1"/>
    <col min="25" max="16384" width="8.85546875" style="2"/>
  </cols>
  <sheetData>
    <row r="1" spans="1:24" x14ac:dyDescent="0.25">
      <c r="A1" s="1" t="s">
        <v>63</v>
      </c>
      <c r="H1" s="2"/>
    </row>
    <row r="2" spans="1:24" ht="16.5" thickBot="1" x14ac:dyDescent="0.3">
      <c r="A2" s="3" t="s">
        <v>0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</row>
    <row r="3" spans="1:24" x14ac:dyDescent="0.25">
      <c r="H3" s="2"/>
    </row>
    <row r="4" spans="1:24" x14ac:dyDescent="0.25">
      <c r="A4" s="5" t="s">
        <v>1</v>
      </c>
      <c r="B4" s="5"/>
      <c r="C4" s="5"/>
      <c r="D4" s="5"/>
      <c r="E4" s="6" t="s">
        <v>2</v>
      </c>
      <c r="F4" s="6" t="s">
        <v>2</v>
      </c>
      <c r="G4" s="6" t="s">
        <v>2</v>
      </c>
      <c r="H4" s="6" t="s">
        <v>2</v>
      </c>
      <c r="I4" s="6" t="s">
        <v>2</v>
      </c>
      <c r="J4" s="6" t="s">
        <v>2</v>
      </c>
      <c r="K4" s="6" t="s">
        <v>2</v>
      </c>
      <c r="L4" s="6" t="s">
        <v>2</v>
      </c>
      <c r="M4" s="6" t="s">
        <v>2</v>
      </c>
      <c r="N4" s="6" t="s">
        <v>2</v>
      </c>
      <c r="O4" s="6" t="s">
        <v>2</v>
      </c>
      <c r="P4" s="6" t="s">
        <v>2</v>
      </c>
      <c r="R4" s="7" t="s">
        <v>3</v>
      </c>
      <c r="S4" s="7" t="s">
        <v>4</v>
      </c>
      <c r="T4" s="52" t="s">
        <v>65</v>
      </c>
      <c r="U4" s="59"/>
    </row>
    <row r="5" spans="1:24" x14ac:dyDescent="0.25">
      <c r="A5" s="8" t="s">
        <v>5</v>
      </c>
      <c r="B5" s="9"/>
      <c r="C5" s="9"/>
      <c r="D5" s="9"/>
      <c r="E5" s="10">
        <v>45504</v>
      </c>
      <c r="F5" s="10">
        <v>45535</v>
      </c>
      <c r="G5" s="11">
        <v>45565</v>
      </c>
      <c r="H5" s="10">
        <v>45596</v>
      </c>
      <c r="I5" s="10">
        <v>45626</v>
      </c>
      <c r="J5" s="10">
        <v>45657</v>
      </c>
      <c r="K5" s="10">
        <v>45688</v>
      </c>
      <c r="L5" s="11">
        <v>45716</v>
      </c>
      <c r="M5" s="10">
        <v>45747</v>
      </c>
      <c r="N5" s="10">
        <v>45777</v>
      </c>
      <c r="O5" s="10">
        <v>45808</v>
      </c>
      <c r="P5" s="10">
        <v>45838</v>
      </c>
      <c r="R5" s="7" t="s">
        <v>6</v>
      </c>
      <c r="S5" s="7" t="s">
        <v>64</v>
      </c>
      <c r="T5" s="7" t="s">
        <v>64</v>
      </c>
      <c r="U5" s="7"/>
      <c r="V5" s="54" t="s">
        <v>68</v>
      </c>
      <c r="X5" s="2" t="s">
        <v>66</v>
      </c>
    </row>
    <row r="6" spans="1:24" x14ac:dyDescent="0.25">
      <c r="B6" s="9"/>
      <c r="C6" s="9"/>
      <c r="D6" s="9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R6" s="12"/>
      <c r="S6" s="12"/>
      <c r="T6" s="12"/>
      <c r="U6" s="12"/>
    </row>
    <row r="7" spans="1:24" ht="16.5" thickBot="1" x14ac:dyDescent="0.3">
      <c r="A7" s="4" t="s">
        <v>7</v>
      </c>
      <c r="B7" s="4"/>
      <c r="C7" s="4"/>
      <c r="E7" s="13"/>
      <c r="F7" s="13"/>
      <c r="G7" s="13"/>
      <c r="N7" s="15"/>
    </row>
    <row r="8" spans="1:24" x14ac:dyDescent="0.25">
      <c r="B8" s="75" t="s">
        <v>8</v>
      </c>
      <c r="C8" s="75"/>
      <c r="D8" s="75"/>
      <c r="E8" s="16">
        <v>2405083.3768511703</v>
      </c>
      <c r="F8" s="16">
        <v>2521114.8068581694</v>
      </c>
      <c r="G8" s="16">
        <v>3055434.6292744</v>
      </c>
      <c r="H8" s="16">
        <v>2081627.91</v>
      </c>
      <c r="I8" s="16">
        <v>2949044.8092903993</v>
      </c>
      <c r="J8" s="16">
        <v>2761159.25</v>
      </c>
      <c r="K8" s="16">
        <v>2235996.94</v>
      </c>
      <c r="L8" s="16">
        <v>1649075.56</v>
      </c>
      <c r="M8" s="16">
        <v>1715710.5100264805</v>
      </c>
      <c r="N8" s="16">
        <v>1379979.44</v>
      </c>
      <c r="O8" s="16">
        <v>2445527.89</v>
      </c>
      <c r="P8" s="16">
        <v>2280243.8625566997</v>
      </c>
      <c r="S8" s="16">
        <v>-157254.95999999973</v>
      </c>
      <c r="T8" s="16">
        <f>-164211.6549442</f>
        <v>-164211.65494420001</v>
      </c>
      <c r="U8" s="78"/>
      <c r="W8" s="15"/>
    </row>
    <row r="9" spans="1:24" x14ac:dyDescent="0.25">
      <c r="B9" s="75" t="s">
        <v>9</v>
      </c>
      <c r="C9" s="75"/>
      <c r="D9" s="75"/>
      <c r="E9" s="16">
        <v>440285.13481462002</v>
      </c>
      <c r="F9" s="16">
        <v>348441.56481662003</v>
      </c>
      <c r="G9" s="16">
        <v>469961.82481860003</v>
      </c>
      <c r="H9" s="16">
        <v>639034.02</v>
      </c>
      <c r="I9" s="16">
        <v>685832.95241130004</v>
      </c>
      <c r="J9" s="16">
        <v>525057.91999999993</v>
      </c>
      <c r="K9" s="16">
        <v>670195.52</v>
      </c>
      <c r="L9" s="16">
        <v>856555.82000000007</v>
      </c>
      <c r="M9" s="16">
        <v>1025736.7475099299</v>
      </c>
      <c r="N9" s="16">
        <v>505678.17000000004</v>
      </c>
      <c r="O9" s="16">
        <v>451015.20999999996</v>
      </c>
      <c r="P9" s="16">
        <v>520939.39751889999</v>
      </c>
      <c r="S9" s="16">
        <v>386072.01752492995</v>
      </c>
      <c r="T9" s="16">
        <v>461049.8375279</v>
      </c>
      <c r="U9" s="78"/>
    </row>
    <row r="10" spans="1:24" x14ac:dyDescent="0.25">
      <c r="B10" s="75" t="s">
        <v>10</v>
      </c>
      <c r="C10" s="75"/>
      <c r="D10" s="75"/>
      <c r="E10" s="16">
        <v>9433569.8137023393</v>
      </c>
      <c r="F10" s="16">
        <v>9213721.3737163395</v>
      </c>
      <c r="G10" s="16">
        <v>9783845.1537302006</v>
      </c>
      <c r="H10" s="16">
        <v>9820161.0100000035</v>
      </c>
      <c r="I10" s="16">
        <v>9463549.6513469033</v>
      </c>
      <c r="J10" s="16">
        <v>9316583.5699999966</v>
      </c>
      <c r="K10" s="16">
        <v>9521870.1199999973</v>
      </c>
      <c r="L10" s="16">
        <v>9460378.5199999996</v>
      </c>
      <c r="M10" s="16">
        <v>9370977.6975496467</v>
      </c>
      <c r="N10" s="16">
        <v>9488447.0299999975</v>
      </c>
      <c r="O10" s="16">
        <v>9369190.9200000018</v>
      </c>
      <c r="P10" s="16">
        <v>9339846.3375944998</v>
      </c>
      <c r="S10" s="16">
        <v>8546105.5576292071</v>
      </c>
      <c r="T10" s="16">
        <v>8514589.9076394998</v>
      </c>
      <c r="U10" s="60" t="s">
        <v>67</v>
      </c>
    </row>
    <row r="11" spans="1:24" x14ac:dyDescent="0.25">
      <c r="B11" s="75" t="s">
        <v>11</v>
      </c>
      <c r="C11" s="75"/>
      <c r="D11" s="75"/>
      <c r="E11" s="17">
        <v>313491.46203654999</v>
      </c>
      <c r="F11" s="17">
        <v>281716.50204155</v>
      </c>
      <c r="G11" s="17">
        <v>147256.07204649999</v>
      </c>
      <c r="H11" s="17">
        <v>284749.27999999997</v>
      </c>
      <c r="I11" s="17">
        <v>304871.38964519999</v>
      </c>
      <c r="J11" s="17">
        <v>196392.12</v>
      </c>
      <c r="K11" s="17">
        <v>301272.33</v>
      </c>
      <c r="L11" s="17">
        <v>259648.80000000002</v>
      </c>
      <c r="M11" s="17">
        <v>296046.05001323996</v>
      </c>
      <c r="N11" s="17">
        <v>258776.84</v>
      </c>
      <c r="O11" s="17">
        <v>269125.26</v>
      </c>
      <c r="P11" s="17">
        <v>155758.4800252</v>
      </c>
      <c r="S11" s="17">
        <v>62780.650033239996</v>
      </c>
      <c r="T11" s="17">
        <v>87078.620037199988</v>
      </c>
      <c r="U11" s="61"/>
    </row>
    <row r="12" spans="1:24" x14ac:dyDescent="0.25">
      <c r="E12" s="16"/>
      <c r="F12" s="16"/>
      <c r="G12" s="16"/>
      <c r="H12" s="16"/>
      <c r="I12" s="16"/>
      <c r="J12" s="16"/>
      <c r="K12" s="16"/>
      <c r="L12" s="16"/>
      <c r="M12" s="16"/>
      <c r="N12" s="16"/>
      <c r="O12" s="16"/>
      <c r="P12" s="16"/>
      <c r="S12" s="16"/>
      <c r="T12" s="16"/>
      <c r="U12" s="60"/>
    </row>
    <row r="13" spans="1:24" x14ac:dyDescent="0.25">
      <c r="B13" s="72" t="s">
        <v>12</v>
      </c>
      <c r="C13" s="72"/>
      <c r="D13" s="72"/>
      <c r="E13" s="17">
        <v>12592428.877404667</v>
      </c>
      <c r="F13" s="17">
        <v>12364993.337432645</v>
      </c>
      <c r="G13" s="17">
        <v>13456496.769869696</v>
      </c>
      <c r="H13" s="17">
        <v>12825571.309999987</v>
      </c>
      <c r="I13" s="17">
        <v>13403297.89269384</v>
      </c>
      <c r="J13" s="17">
        <v>12799191.949999988</v>
      </c>
      <c r="K13" s="17">
        <v>12729334.000000035</v>
      </c>
      <c r="L13" s="17">
        <v>12225657.789999986</v>
      </c>
      <c r="M13" s="17">
        <v>12408470.09509927</v>
      </c>
      <c r="N13" s="17">
        <v>11632880.570000013</v>
      </c>
      <c r="O13" s="17">
        <v>12534858.369999988</v>
      </c>
      <c r="P13" s="17">
        <v>12295930.167695295</v>
      </c>
      <c r="S13" s="17">
        <f>SUM(S8:S12)</f>
        <v>8837703.2651873771</v>
      </c>
      <c r="T13" s="17">
        <f>SUM(T8:T12)</f>
        <v>8898506.7102604005</v>
      </c>
      <c r="U13" s="61"/>
    </row>
    <row r="14" spans="1:24" x14ac:dyDescent="0.25">
      <c r="E14" s="16"/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S14" s="16"/>
      <c r="T14" s="16"/>
      <c r="U14" s="60"/>
    </row>
    <row r="15" spans="1:24" ht="16.5" thickBot="1" x14ac:dyDescent="0.3">
      <c r="A15" s="76" t="s">
        <v>13</v>
      </c>
      <c r="B15" s="76"/>
      <c r="C15" s="76"/>
      <c r="E15" s="16"/>
      <c r="F15" s="16"/>
      <c r="G15" s="16"/>
      <c r="H15" s="16"/>
      <c r="I15" s="16"/>
      <c r="J15" s="16"/>
      <c r="K15" s="16"/>
      <c r="L15" s="16"/>
      <c r="M15" s="16"/>
      <c r="N15" s="16"/>
      <c r="O15" s="16"/>
      <c r="P15" s="16"/>
      <c r="S15" s="16"/>
      <c r="T15" s="16"/>
      <c r="U15" s="60"/>
    </row>
    <row r="16" spans="1:24" x14ac:dyDescent="0.25">
      <c r="B16" s="71" t="s">
        <v>14</v>
      </c>
      <c r="C16" s="71"/>
      <c r="D16" s="71"/>
      <c r="E16" s="16">
        <v>408076.91962924</v>
      </c>
      <c r="F16" s="16">
        <v>408076.91963323997</v>
      </c>
      <c r="G16" s="16">
        <v>408076.91963719996</v>
      </c>
      <c r="H16" s="16">
        <v>408076.91000000009</v>
      </c>
      <c r="I16" s="16">
        <v>408076.91964519996</v>
      </c>
      <c r="J16" s="16">
        <v>408076.91000000009</v>
      </c>
      <c r="K16" s="16">
        <v>408076.91000000009</v>
      </c>
      <c r="L16" s="16">
        <v>408076.91000000009</v>
      </c>
      <c r="M16" s="16">
        <v>408076.92001324001</v>
      </c>
      <c r="N16" s="16">
        <v>408076.91000000009</v>
      </c>
      <c r="O16" s="16">
        <v>408076.91000000009</v>
      </c>
      <c r="P16" s="16">
        <v>408076.92002520006</v>
      </c>
      <c r="S16" s="16">
        <v>408076.92003323993</v>
      </c>
      <c r="T16" s="16">
        <v>408076.92003719998</v>
      </c>
      <c r="U16" s="60" t="s">
        <v>67</v>
      </c>
    </row>
    <row r="17" spans="1:25" x14ac:dyDescent="0.25">
      <c r="B17" s="75" t="s">
        <v>15</v>
      </c>
      <c r="C17" s="75"/>
      <c r="D17" s="75"/>
      <c r="E17" s="16">
        <v>59197.802407310002</v>
      </c>
      <c r="F17" s="16">
        <v>59197.802408310003</v>
      </c>
      <c r="G17" s="16">
        <v>59197.802409299999</v>
      </c>
      <c r="H17" s="16">
        <v>59197.8</v>
      </c>
      <c r="I17" s="16">
        <v>59197.802411299999</v>
      </c>
      <c r="J17" s="16">
        <v>59197.8</v>
      </c>
      <c r="K17" s="16">
        <v>59197.8</v>
      </c>
      <c r="L17" s="16">
        <v>59197.8</v>
      </c>
      <c r="M17" s="16">
        <v>59197.802503309998</v>
      </c>
      <c r="N17" s="16">
        <v>59197.8</v>
      </c>
      <c r="O17" s="16">
        <v>59197.8</v>
      </c>
      <c r="P17" s="16">
        <v>59197.802506300002</v>
      </c>
      <c r="S17" s="16">
        <v>59197.80250831</v>
      </c>
      <c r="T17" s="16">
        <v>59197.802509300003</v>
      </c>
      <c r="U17" s="60" t="s">
        <v>67</v>
      </c>
    </row>
    <row r="18" spans="1:25" x14ac:dyDescent="0.25">
      <c r="B18" s="75" t="s">
        <v>16</v>
      </c>
      <c r="C18" s="75"/>
      <c r="D18" s="75"/>
      <c r="E18" s="16">
        <v>167632.03962924</v>
      </c>
      <c r="F18" s="16">
        <v>167632.03963323997</v>
      </c>
      <c r="G18" s="16">
        <v>167632.03963720001</v>
      </c>
      <c r="H18" s="16">
        <v>167632.03</v>
      </c>
      <c r="I18" s="16">
        <v>167632.03964520001</v>
      </c>
      <c r="J18" s="16">
        <v>167632.03</v>
      </c>
      <c r="K18" s="16">
        <v>167632.03</v>
      </c>
      <c r="L18" s="16">
        <v>167632.03</v>
      </c>
      <c r="M18" s="16">
        <v>167632.04001324001</v>
      </c>
      <c r="N18" s="16">
        <v>167632.03</v>
      </c>
      <c r="O18" s="16">
        <v>167632.03</v>
      </c>
      <c r="P18" s="16">
        <v>167632.0400252</v>
      </c>
      <c r="S18" s="16">
        <v>167632.04003323999</v>
      </c>
      <c r="T18" s="16">
        <v>167632.04003719997</v>
      </c>
      <c r="U18" s="60" t="s">
        <v>67</v>
      </c>
      <c r="V18" s="79"/>
      <c r="W18" s="80"/>
      <c r="X18" s="81"/>
      <c r="Y18" s="67"/>
    </row>
    <row r="19" spans="1:25" x14ac:dyDescent="0.25">
      <c r="B19" s="75" t="s">
        <v>17</v>
      </c>
      <c r="C19" s="75"/>
      <c r="D19" s="75"/>
      <c r="E19" s="16">
        <v>1285121.4848146201</v>
      </c>
      <c r="F19" s="16">
        <v>1283704.37481662</v>
      </c>
      <c r="G19" s="16">
        <v>1215086.0248185999</v>
      </c>
      <c r="H19" s="16">
        <v>1215086.02</v>
      </c>
      <c r="I19" s="16">
        <v>1215086.0248226</v>
      </c>
      <c r="J19" s="16">
        <v>1215086.02</v>
      </c>
      <c r="K19" s="16">
        <v>1215086.02</v>
      </c>
      <c r="L19" s="16">
        <v>1215086.02</v>
      </c>
      <c r="M19" s="16">
        <v>1215086.02500662</v>
      </c>
      <c r="N19" s="16">
        <v>1215086.02</v>
      </c>
      <c r="O19" s="16">
        <v>1215086.02</v>
      </c>
      <c r="P19" s="16">
        <v>1215086.0250126</v>
      </c>
      <c r="S19" s="16">
        <v>1215086.0250166198</v>
      </c>
      <c r="T19" s="16">
        <v>859707.23501860001</v>
      </c>
      <c r="U19" s="60" t="s">
        <v>67</v>
      </c>
      <c r="V19" s="79"/>
      <c r="W19" s="80"/>
      <c r="X19" s="81"/>
    </row>
    <row r="20" spans="1:25" x14ac:dyDescent="0.25">
      <c r="B20" s="71" t="s">
        <v>18</v>
      </c>
      <c r="C20" s="71"/>
      <c r="D20" s="71"/>
      <c r="E20" s="16">
        <v>387808.04962924001</v>
      </c>
      <c r="F20" s="16">
        <v>387808.04963323998</v>
      </c>
      <c r="G20" s="16">
        <v>387808.04963720002</v>
      </c>
      <c r="H20" s="16">
        <v>387808.04000000004</v>
      </c>
      <c r="I20" s="16">
        <v>387808.04964519996</v>
      </c>
      <c r="J20" s="16">
        <v>387808.04000000004</v>
      </c>
      <c r="K20" s="16">
        <v>387808.04000000004</v>
      </c>
      <c r="L20" s="16">
        <v>387808.04000000004</v>
      </c>
      <c r="M20" s="16">
        <v>387808.05001323996</v>
      </c>
      <c r="N20" s="16">
        <v>387808.04000000004</v>
      </c>
      <c r="O20" s="16">
        <v>387808.04000000004</v>
      </c>
      <c r="P20" s="16">
        <v>387808.05002520001</v>
      </c>
      <c r="S20" s="16">
        <v>387808.05003324</v>
      </c>
      <c r="T20" s="16">
        <v>401472.33003720001</v>
      </c>
      <c r="U20" s="60" t="s">
        <v>67</v>
      </c>
      <c r="V20" s="79"/>
      <c r="W20" s="80"/>
      <c r="X20" s="80"/>
    </row>
    <row r="21" spans="1:25" x14ac:dyDescent="0.25">
      <c r="B21" s="75" t="s">
        <v>19</v>
      </c>
      <c r="C21" s="75"/>
      <c r="D21" s="75"/>
      <c r="E21" s="17">
        <v>2860651.5596292401</v>
      </c>
      <c r="F21" s="17">
        <v>2860651.5596332401</v>
      </c>
      <c r="G21" s="17">
        <v>2860651.5596372001</v>
      </c>
      <c r="H21" s="17">
        <v>2860651.55</v>
      </c>
      <c r="I21" s="17">
        <v>2860651.5596452001</v>
      </c>
      <c r="J21" s="17">
        <v>2860651.55</v>
      </c>
      <c r="K21" s="17">
        <v>2860651.55</v>
      </c>
      <c r="L21" s="17">
        <v>2860651.55</v>
      </c>
      <c r="M21" s="17">
        <v>2860651.5600132402</v>
      </c>
      <c r="N21" s="17">
        <v>2860651.55</v>
      </c>
      <c r="O21" s="17">
        <v>2860651.55</v>
      </c>
      <c r="P21" s="17">
        <v>2860651.5600252002</v>
      </c>
      <c r="S21" s="17">
        <v>3117689.5600332399</v>
      </c>
      <c r="T21" s="17">
        <v>3498123.5600372003</v>
      </c>
      <c r="U21" s="61" t="s">
        <v>67</v>
      </c>
      <c r="V21" s="79"/>
      <c r="W21" s="80"/>
      <c r="X21" s="80"/>
    </row>
    <row r="22" spans="1:25" x14ac:dyDescent="0.25">
      <c r="E22" s="16">
        <v>5168487.8557388894</v>
      </c>
      <c r="F22" s="16">
        <v>5167070.7457578899</v>
      </c>
      <c r="G22" s="16">
        <v>5098452.3957767002</v>
      </c>
      <c r="H22" s="16">
        <v>5098452.3499999996</v>
      </c>
      <c r="I22" s="16">
        <v>5098452.3958147001</v>
      </c>
      <c r="J22" s="16">
        <v>5098452.3499999996</v>
      </c>
      <c r="K22" s="16">
        <v>5098452.3499999996</v>
      </c>
      <c r="L22" s="16">
        <v>5098452.3499999996</v>
      </c>
      <c r="M22" s="16">
        <v>5098452.3975628903</v>
      </c>
      <c r="N22" s="16">
        <v>5098452.3499999996</v>
      </c>
      <c r="O22" s="16">
        <v>5098452.3499999996</v>
      </c>
      <c r="P22" s="16">
        <v>5098452.3976197001</v>
      </c>
      <c r="S22" s="16">
        <f>SUM(S16:S21)</f>
        <v>5355490.3976578899</v>
      </c>
      <c r="T22" s="16">
        <f>SUM(T16:T21)</f>
        <v>5394209.8876767009</v>
      </c>
      <c r="U22" s="60" t="s">
        <v>67</v>
      </c>
      <c r="V22" s="79"/>
      <c r="W22" s="80"/>
      <c r="X22" s="81"/>
    </row>
    <row r="23" spans="1:25" x14ac:dyDescent="0.25">
      <c r="B23" s="72" t="s">
        <v>20</v>
      </c>
      <c r="C23" s="72"/>
      <c r="D23" s="72"/>
      <c r="E23" s="17">
        <v>-4529993.2357388912</v>
      </c>
      <c r="F23" s="17">
        <v>-4554253.7757578902</v>
      </c>
      <c r="G23" s="17">
        <v>-4452395.9657766987</v>
      </c>
      <c r="H23" s="17">
        <v>-4472918.040000001</v>
      </c>
      <c r="I23" s="17">
        <v>-4493440.2058146996</v>
      </c>
      <c r="J23" s="17">
        <v>-4513962.2799999993</v>
      </c>
      <c r="K23" s="17">
        <v>-4526371.4800000004</v>
      </c>
      <c r="L23" s="17">
        <v>-4538780.6800000016</v>
      </c>
      <c r="M23" s="17">
        <v>-4551189.9275628896</v>
      </c>
      <c r="N23" s="17">
        <v>-4563599.08</v>
      </c>
      <c r="O23" s="17">
        <v>-4576008.2800000012</v>
      </c>
      <c r="P23" s="17">
        <v>-4588417.5176196992</v>
      </c>
      <c r="S23" s="17">
        <v>-4613235.8976578899</v>
      </c>
      <c r="T23" s="17">
        <v>-4357240.6976767005</v>
      </c>
      <c r="U23" s="61"/>
      <c r="V23" s="79"/>
      <c r="W23" s="80"/>
      <c r="X23" s="81"/>
    </row>
    <row r="24" spans="1:25" x14ac:dyDescent="0.25">
      <c r="B24" s="19"/>
      <c r="C24" s="19"/>
      <c r="D24" s="19"/>
      <c r="E24" s="20"/>
      <c r="F24" s="20"/>
      <c r="G24" s="20"/>
      <c r="H24" s="20"/>
      <c r="I24" s="20"/>
      <c r="J24" s="20"/>
      <c r="K24" s="20"/>
      <c r="L24" s="20"/>
      <c r="M24" s="20"/>
      <c r="N24" s="20"/>
      <c r="O24" s="20"/>
      <c r="P24" s="20"/>
      <c r="S24" s="20"/>
      <c r="T24" s="20"/>
      <c r="U24" s="61"/>
      <c r="V24" s="79"/>
      <c r="W24" s="80"/>
      <c r="X24" s="80"/>
    </row>
    <row r="25" spans="1:25" x14ac:dyDescent="0.25">
      <c r="B25" s="72" t="s">
        <v>21</v>
      </c>
      <c r="C25" s="72"/>
      <c r="D25" s="72"/>
      <c r="E25" s="17">
        <v>638494.61999999825</v>
      </c>
      <c r="F25" s="17">
        <v>612816.96999999974</v>
      </c>
      <c r="G25" s="17">
        <v>646056.43000000156</v>
      </c>
      <c r="H25" s="17">
        <v>625534.30999999866</v>
      </c>
      <c r="I25" s="17">
        <v>605012.19000000041</v>
      </c>
      <c r="J25" s="17">
        <v>584490.0700000003</v>
      </c>
      <c r="K25" s="17">
        <v>572080.86999999918</v>
      </c>
      <c r="L25" s="17">
        <v>559671.66999999806</v>
      </c>
      <c r="M25" s="17">
        <v>547262.47000000067</v>
      </c>
      <c r="N25" s="17">
        <v>534853.26999999955</v>
      </c>
      <c r="O25" s="17">
        <v>522444.06999999844</v>
      </c>
      <c r="P25" s="17">
        <v>510034.88000000082</v>
      </c>
      <c r="S25" s="17">
        <f>SUM(S22:S23)</f>
        <v>742254.5</v>
      </c>
      <c r="T25" s="17">
        <f>SUM(T22:T23)</f>
        <v>1036969.1900000004</v>
      </c>
      <c r="U25" s="61"/>
    </row>
    <row r="26" spans="1:25" x14ac:dyDescent="0.25">
      <c r="E26" s="16"/>
      <c r="F26" s="16"/>
      <c r="G26" s="16"/>
      <c r="H26" s="16"/>
      <c r="I26" s="16"/>
      <c r="J26" s="16"/>
      <c r="K26" s="16"/>
      <c r="L26" s="16"/>
      <c r="M26" s="16"/>
      <c r="N26" s="16"/>
      <c r="O26" s="16"/>
      <c r="P26" s="16"/>
      <c r="S26" s="16"/>
      <c r="T26" s="16"/>
      <c r="U26" s="60"/>
    </row>
    <row r="27" spans="1:25" ht="16.5" thickBot="1" x14ac:dyDescent="0.3">
      <c r="A27" s="76" t="s">
        <v>22</v>
      </c>
      <c r="B27" s="76"/>
      <c r="C27" s="76"/>
      <c r="E27" s="16"/>
      <c r="F27" s="16"/>
      <c r="G27" s="16"/>
      <c r="H27" s="16"/>
      <c r="I27" s="16"/>
      <c r="J27" s="16"/>
      <c r="K27" s="16"/>
      <c r="L27" s="16"/>
      <c r="M27" s="16"/>
      <c r="N27" s="16"/>
      <c r="O27" s="16"/>
      <c r="P27" s="16"/>
      <c r="S27" s="16"/>
      <c r="T27" s="16"/>
      <c r="U27" s="60"/>
    </row>
    <row r="28" spans="1:25" ht="15" customHeight="1" x14ac:dyDescent="0.25">
      <c r="B28" s="75" t="s">
        <v>23</v>
      </c>
      <c r="C28" s="75"/>
      <c r="D28" s="75"/>
      <c r="E28" s="17">
        <v>186883.00240731001</v>
      </c>
      <c r="F28" s="17">
        <v>186883.00240831001</v>
      </c>
      <c r="G28" s="17">
        <v>186883.00240930001</v>
      </c>
      <c r="H28" s="17">
        <v>186883</v>
      </c>
      <c r="I28" s="17">
        <v>186883.0024113</v>
      </c>
      <c r="J28" s="17">
        <v>186883</v>
      </c>
      <c r="K28" s="17">
        <v>186883</v>
      </c>
      <c r="L28" s="17">
        <v>186883</v>
      </c>
      <c r="M28" s="17">
        <v>186883.00250331001</v>
      </c>
      <c r="N28" s="17">
        <v>186883</v>
      </c>
      <c r="O28" s="17">
        <v>187780</v>
      </c>
      <c r="P28" s="17">
        <v>187780.00250629999</v>
      </c>
      <c r="S28" s="17">
        <v>187780.00250830999</v>
      </c>
      <c r="T28" s="17">
        <v>187780.00250830999</v>
      </c>
      <c r="U28" s="61"/>
    </row>
    <row r="29" spans="1:25" x14ac:dyDescent="0.25">
      <c r="B29" s="71"/>
      <c r="C29" s="71"/>
      <c r="D29" s="71"/>
      <c r="E29" s="16"/>
      <c r="F29" s="16"/>
      <c r="G29" s="16"/>
      <c r="H29" s="16"/>
      <c r="I29" s="16"/>
      <c r="J29" s="16"/>
      <c r="K29" s="16"/>
      <c r="L29" s="16"/>
      <c r="M29" s="16"/>
      <c r="N29" s="16"/>
      <c r="O29" s="16"/>
      <c r="P29" s="16"/>
      <c r="S29" s="16"/>
      <c r="T29" s="16"/>
      <c r="U29" s="60"/>
    </row>
    <row r="30" spans="1:25" x14ac:dyDescent="0.25">
      <c r="B30" s="72" t="s">
        <v>24</v>
      </c>
      <c r="C30" s="72"/>
      <c r="D30" s="72"/>
      <c r="E30" s="17">
        <v>186883.00240731001</v>
      </c>
      <c r="F30" s="17">
        <v>186883.00240831001</v>
      </c>
      <c r="G30" s="17">
        <v>186883.00240930001</v>
      </c>
      <c r="H30" s="17">
        <v>186883</v>
      </c>
      <c r="I30" s="17">
        <v>186883.0024113</v>
      </c>
      <c r="J30" s="17">
        <v>186883</v>
      </c>
      <c r="K30" s="17">
        <v>186883</v>
      </c>
      <c r="L30" s="17">
        <v>186883</v>
      </c>
      <c r="M30" s="17">
        <v>186883.00250331001</v>
      </c>
      <c r="N30" s="17">
        <v>186883</v>
      </c>
      <c r="O30" s="17">
        <v>187780</v>
      </c>
      <c r="P30" s="17">
        <v>187780.00250629999</v>
      </c>
      <c r="S30" s="17">
        <f>SUM(S28)</f>
        <v>187780.00250830999</v>
      </c>
      <c r="T30" s="17">
        <f>SUM(T28)</f>
        <v>187780.00250830999</v>
      </c>
      <c r="U30" s="61"/>
    </row>
    <row r="31" spans="1:25" x14ac:dyDescent="0.25">
      <c r="E31" s="16"/>
      <c r="F31" s="16"/>
      <c r="G31" s="16"/>
      <c r="H31" s="16"/>
      <c r="I31" s="16"/>
      <c r="J31" s="16"/>
      <c r="K31" s="16"/>
      <c r="L31" s="16"/>
      <c r="M31" s="16"/>
      <c r="N31" s="16"/>
      <c r="O31" s="16"/>
      <c r="P31" s="16"/>
      <c r="S31" s="16"/>
      <c r="T31" s="16"/>
      <c r="U31" s="60"/>
    </row>
    <row r="32" spans="1:25" ht="16.5" thickBot="1" x14ac:dyDescent="0.3">
      <c r="B32" s="72" t="s">
        <v>25</v>
      </c>
      <c r="C32" s="72"/>
      <c r="D32" s="72"/>
      <c r="E32" s="21">
        <v>13417806.499811975</v>
      </c>
      <c r="F32" s="21">
        <v>13164693.309840955</v>
      </c>
      <c r="G32" s="21">
        <v>14289436.202278998</v>
      </c>
      <c r="H32" s="21">
        <v>13637988.619999986</v>
      </c>
      <c r="I32" s="21">
        <v>14195193.08510514</v>
      </c>
      <c r="J32" s="21">
        <v>13570565.019999988</v>
      </c>
      <c r="K32" s="21">
        <v>13488297.870000035</v>
      </c>
      <c r="L32" s="21">
        <v>12972212.459999984</v>
      </c>
      <c r="M32" s="21">
        <v>13142615.56760258</v>
      </c>
      <c r="N32" s="21">
        <v>12354616.840000013</v>
      </c>
      <c r="O32" s="21">
        <v>13245082.439999986</v>
      </c>
      <c r="P32" s="21">
        <v>12993745.050201597</v>
      </c>
      <c r="S32" s="21">
        <f>SUM(S30,S25,S13)</f>
        <v>9767737.7676956877</v>
      </c>
      <c r="T32" s="65">
        <f>SUM(T30,T25,T13)</f>
        <v>10123255.902768711</v>
      </c>
      <c r="U32" s="61"/>
      <c r="X32" s="15"/>
    </row>
    <row r="33" spans="1:24" ht="16.5" thickTop="1" x14ac:dyDescent="0.25">
      <c r="E33" s="16"/>
      <c r="F33" s="16"/>
      <c r="G33" s="16"/>
      <c r="H33" s="16"/>
      <c r="I33" s="16"/>
      <c r="J33" s="16"/>
      <c r="K33" s="16"/>
      <c r="L33" s="16"/>
      <c r="M33" s="16"/>
      <c r="N33" s="16"/>
      <c r="O33" s="16"/>
      <c r="P33" s="16"/>
      <c r="S33" s="16"/>
      <c r="T33" s="16"/>
      <c r="U33" s="60"/>
    </row>
    <row r="34" spans="1:24" ht="16.5" thickBot="1" x14ac:dyDescent="0.3">
      <c r="A34" s="76" t="s">
        <v>26</v>
      </c>
      <c r="B34" s="76"/>
      <c r="C34" s="76"/>
      <c r="E34" s="16"/>
      <c r="F34" s="16"/>
      <c r="G34" s="16"/>
      <c r="H34" s="16"/>
      <c r="I34" s="16"/>
      <c r="J34" s="16"/>
      <c r="K34" s="16"/>
      <c r="L34" s="16"/>
      <c r="M34" s="16"/>
      <c r="N34" s="16"/>
      <c r="O34" s="16"/>
      <c r="P34" s="16"/>
      <c r="S34" s="16"/>
      <c r="T34" s="16"/>
      <c r="U34" s="60"/>
    </row>
    <row r="35" spans="1:24" x14ac:dyDescent="0.25">
      <c r="B35" s="75" t="s">
        <v>27</v>
      </c>
      <c r="C35" s="75"/>
      <c r="D35" s="75"/>
      <c r="E35" s="16">
        <v>-2205213.8992584804</v>
      </c>
      <c r="F35" s="16">
        <v>-2023904.3840830997</v>
      </c>
      <c r="G35" s="16">
        <v>-2883798.1440929989</v>
      </c>
      <c r="H35" s="16">
        <v>-2132410.3700000006</v>
      </c>
      <c r="I35" s="16">
        <v>-2168917.3165242998</v>
      </c>
      <c r="J35" s="16">
        <v>-1903260.31</v>
      </c>
      <c r="K35" s="16">
        <v>-2020571.4100000001</v>
      </c>
      <c r="L35" s="16">
        <v>-1768306.7799999998</v>
      </c>
      <c r="M35" s="16">
        <v>-1955652.2750330998</v>
      </c>
      <c r="N35" s="16">
        <v>-1541484.7500000002</v>
      </c>
      <c r="O35" s="16">
        <v>-1795858.3600000003</v>
      </c>
      <c r="P35" s="16">
        <v>-1780598.7150629996</v>
      </c>
      <c r="S35" s="16">
        <v>-586398.24006648001</v>
      </c>
      <c r="T35" s="16">
        <v>-504957.19007439993</v>
      </c>
      <c r="U35" s="60"/>
    </row>
    <row r="36" spans="1:24" x14ac:dyDescent="0.25">
      <c r="B36" s="75" t="s">
        <v>28</v>
      </c>
      <c r="C36" s="75"/>
      <c r="D36" s="75"/>
      <c r="E36" s="16">
        <v>-131112.67925847997</v>
      </c>
      <c r="F36" s="16">
        <v>-132999.81926648004</v>
      </c>
      <c r="G36" s="16">
        <v>-109234.18409299997</v>
      </c>
      <c r="H36" s="16">
        <v>-126811.73</v>
      </c>
      <c r="I36" s="16">
        <v>-118277.35375820001</v>
      </c>
      <c r="J36" s="16">
        <v>-116247.79999999999</v>
      </c>
      <c r="K36" s="16">
        <v>-112576.48999999998</v>
      </c>
      <c r="L36" s="16">
        <v>-225798.02000000002</v>
      </c>
      <c r="M36" s="16">
        <v>-253456.48002647999</v>
      </c>
      <c r="N36" s="16">
        <v>-243631.48000000004</v>
      </c>
      <c r="O36" s="16">
        <v>-198809.64</v>
      </c>
      <c r="P36" s="16">
        <v>-180357.83503779996</v>
      </c>
      <c r="S36" s="16">
        <v>-63878.614838709676</v>
      </c>
      <c r="T36" s="16">
        <v>-73515.4675651</v>
      </c>
      <c r="U36" s="60"/>
    </row>
    <row r="37" spans="1:24" x14ac:dyDescent="0.25">
      <c r="B37" s="75" t="s">
        <v>29</v>
      </c>
      <c r="C37" s="75"/>
      <c r="D37" s="75"/>
      <c r="E37" s="16">
        <v>-500996.14518538001</v>
      </c>
      <c r="F37" s="16">
        <v>-584271.46759169013</v>
      </c>
      <c r="G37" s="16">
        <v>-672343.72518140031</v>
      </c>
      <c r="H37" s="16">
        <v>-713622.82</v>
      </c>
      <c r="I37" s="16">
        <v>-797369.90758870007</v>
      </c>
      <c r="J37" s="16">
        <v>-690333.74</v>
      </c>
      <c r="K37" s="16">
        <v>-797793.90999999992</v>
      </c>
      <c r="L37" s="16">
        <v>-421724.0799999999</v>
      </c>
      <c r="M37" s="16">
        <v>-421627.95750993001</v>
      </c>
      <c r="N37" s="16">
        <v>-358986.73999999993</v>
      </c>
      <c r="O37" s="16">
        <v>-193974.97999999992</v>
      </c>
      <c r="P37" s="16">
        <v>-213225.38000000003</v>
      </c>
      <c r="S37" s="16">
        <v>-303137.65906508663</v>
      </c>
      <c r="T37" s="16">
        <v>-328872.74996280001</v>
      </c>
      <c r="U37" s="60"/>
    </row>
    <row r="38" spans="1:24" x14ac:dyDescent="0.25">
      <c r="B38" s="75" t="s">
        <v>30</v>
      </c>
      <c r="C38" s="75"/>
      <c r="D38" s="75"/>
      <c r="E38" s="16">
        <v>-3409629.5568511696</v>
      </c>
      <c r="F38" s="16">
        <v>-3276886.5868581701</v>
      </c>
      <c r="G38" s="16">
        <v>-3547947.8172279014</v>
      </c>
      <c r="H38" s="16">
        <v>-2969711.2299999995</v>
      </c>
      <c r="I38" s="16">
        <v>-3600516.4320565006</v>
      </c>
      <c r="J38" s="16">
        <v>-3363504.1799999997</v>
      </c>
      <c r="K38" s="16">
        <v>-3220112.3499999996</v>
      </c>
      <c r="L38" s="16">
        <v>-3415439.59</v>
      </c>
      <c r="M38" s="16">
        <v>-3169063.2525033103</v>
      </c>
      <c r="N38" s="16">
        <v>-2776913.2800000007</v>
      </c>
      <c r="O38" s="16">
        <v>-3130537.8599999994</v>
      </c>
      <c r="P38" s="16">
        <v>-3156635.6275189007</v>
      </c>
      <c r="S38" s="16">
        <v>-3652834.3859081231</v>
      </c>
      <c r="T38" s="16">
        <v>-3645707.3175279</v>
      </c>
      <c r="U38" s="60"/>
      <c r="X38" s="40"/>
    </row>
    <row r="39" spans="1:24" x14ac:dyDescent="0.25">
      <c r="B39" s="75" t="s">
        <v>31</v>
      </c>
      <c r="C39" s="75"/>
      <c r="D39" s="75"/>
      <c r="E39" s="17">
        <v>-1230000.0024073101</v>
      </c>
      <c r="F39" s="17">
        <v>-1230000.0024083101</v>
      </c>
      <c r="G39" s="17">
        <v>-1150000.0024093001</v>
      </c>
      <c r="H39" s="17">
        <v>-1150000</v>
      </c>
      <c r="I39" s="17">
        <v>-950000.00241129997</v>
      </c>
      <c r="J39" s="17">
        <v>-950000</v>
      </c>
      <c r="K39" s="17">
        <v>-950000</v>
      </c>
      <c r="L39" s="17">
        <v>-950000</v>
      </c>
      <c r="M39" s="17">
        <v>-950000.00250330998</v>
      </c>
      <c r="N39" s="17">
        <v>-950000</v>
      </c>
      <c r="O39" s="17">
        <v>-1350000</v>
      </c>
      <c r="P39" s="17">
        <v>-1350000.0025063001</v>
      </c>
      <c r="S39" s="17">
        <v>-1595000.0025083099</v>
      </c>
      <c r="T39" s="17">
        <v>0</v>
      </c>
      <c r="U39" s="61"/>
    </row>
    <row r="40" spans="1:24" x14ac:dyDescent="0.25">
      <c r="E40" s="16"/>
      <c r="F40" s="16"/>
      <c r="G40" s="16"/>
      <c r="H40" s="16"/>
      <c r="I40" s="16"/>
      <c r="J40" s="16"/>
      <c r="K40" s="16"/>
      <c r="L40" s="16"/>
      <c r="M40" s="16"/>
      <c r="N40" s="16"/>
      <c r="O40" s="16"/>
      <c r="P40" s="16"/>
      <c r="S40" s="16"/>
      <c r="T40" s="16"/>
      <c r="U40" s="60"/>
    </row>
    <row r="41" spans="1:24" x14ac:dyDescent="0.25">
      <c r="B41" s="72" t="s">
        <v>32</v>
      </c>
      <c r="C41" s="72"/>
      <c r="D41" s="72"/>
      <c r="E41" s="17">
        <v>-7476952.2829608209</v>
      </c>
      <c r="F41" s="17">
        <v>-7248062.2602077499</v>
      </c>
      <c r="G41" s="17">
        <v>-8363323.8730046004</v>
      </c>
      <c r="H41" s="17">
        <v>-7092556.1500000004</v>
      </c>
      <c r="I41" s="17">
        <v>-7635081.0123390006</v>
      </c>
      <c r="J41" s="17">
        <v>-7023346.0299999993</v>
      </c>
      <c r="K41" s="17">
        <v>-7101054.1599999992</v>
      </c>
      <c r="L41" s="17">
        <v>-6781268.4699999997</v>
      </c>
      <c r="M41" s="17">
        <v>-6749799.9675761303</v>
      </c>
      <c r="N41" s="17">
        <v>-5871016.2500000009</v>
      </c>
      <c r="O41" s="17">
        <v>-6669180.8399999999</v>
      </c>
      <c r="P41" s="17">
        <v>-6680817.5601260001</v>
      </c>
      <c r="S41" s="17">
        <f>SUM(S35:S40)</f>
        <v>-6201248.9023867091</v>
      </c>
      <c r="T41" s="17">
        <f>SUM(T35:T40)</f>
        <v>-4553052.7251302004</v>
      </c>
      <c r="U41" s="61"/>
      <c r="X41" s="15"/>
    </row>
    <row r="42" spans="1:24" x14ac:dyDescent="0.25">
      <c r="E42" s="16"/>
      <c r="F42" s="16"/>
      <c r="G42" s="16"/>
      <c r="H42" s="16"/>
      <c r="I42" s="16"/>
      <c r="J42" s="16"/>
      <c r="K42" s="16"/>
      <c r="L42" s="16"/>
      <c r="M42" s="16"/>
      <c r="N42" s="16"/>
      <c r="O42" s="16"/>
      <c r="P42" s="16"/>
      <c r="S42" s="16"/>
      <c r="T42" s="16"/>
      <c r="U42" s="60"/>
    </row>
    <row r="43" spans="1:24" ht="16.5" thickBot="1" x14ac:dyDescent="0.3">
      <c r="A43" s="76" t="s">
        <v>33</v>
      </c>
      <c r="B43" s="76"/>
      <c r="C43" s="76"/>
      <c r="E43" s="16"/>
      <c r="F43" s="16"/>
      <c r="G43" s="16"/>
      <c r="H43" s="16"/>
      <c r="I43" s="16"/>
      <c r="J43" s="16"/>
      <c r="K43" s="16"/>
      <c r="L43" s="16"/>
      <c r="M43" s="16"/>
      <c r="N43" s="16"/>
      <c r="O43" s="16"/>
      <c r="P43" s="16"/>
      <c r="S43" s="16"/>
      <c r="T43" s="16"/>
      <c r="U43" s="60"/>
    </row>
    <row r="44" spans="1:24" x14ac:dyDescent="0.25">
      <c r="B44" s="75" t="s">
        <v>34</v>
      </c>
      <c r="C44" s="75"/>
      <c r="D44" s="75"/>
      <c r="E44" s="17">
        <v>-473455.28481462004</v>
      </c>
      <c r="F44" s="17">
        <v>-460692.18481662002</v>
      </c>
      <c r="G44" s="17">
        <v>-479381.49481860001</v>
      </c>
      <c r="H44" s="17">
        <v>-466497.14</v>
      </c>
      <c r="I44" s="17">
        <v>-453613.74482259998</v>
      </c>
      <c r="J44" s="17">
        <v>-440657.52</v>
      </c>
      <c r="K44" s="17">
        <v>-427700.94</v>
      </c>
      <c r="L44" s="17">
        <v>-414703.78</v>
      </c>
      <c r="M44" s="17">
        <v>-401561.93500662001</v>
      </c>
      <c r="N44" s="17">
        <v>-388494</v>
      </c>
      <c r="O44" s="17">
        <v>-375351.57999999996</v>
      </c>
      <c r="P44" s="17">
        <v>-362207.07501259999</v>
      </c>
      <c r="S44" s="17">
        <v>-303902.87</v>
      </c>
      <c r="T44" s="17">
        <v>0</v>
      </c>
      <c r="U44" s="61"/>
      <c r="X44" s="15"/>
    </row>
    <row r="45" spans="1:24" x14ac:dyDescent="0.25">
      <c r="E45" s="16"/>
      <c r="F45" s="16"/>
      <c r="G45" s="16"/>
      <c r="H45" s="16"/>
      <c r="I45" s="16"/>
      <c r="J45" s="16"/>
      <c r="K45" s="16"/>
      <c r="L45" s="16"/>
      <c r="M45" s="16"/>
      <c r="N45" s="16"/>
      <c r="O45" s="16"/>
      <c r="P45" s="16"/>
      <c r="S45" s="16"/>
      <c r="T45" s="16"/>
      <c r="U45" s="60"/>
    </row>
    <row r="46" spans="1:24" x14ac:dyDescent="0.25">
      <c r="B46" s="72" t="s">
        <v>35</v>
      </c>
      <c r="C46" s="72"/>
      <c r="D46" s="72"/>
      <c r="E46" s="17">
        <v>-473455.28481462004</v>
      </c>
      <c r="F46" s="17">
        <v>-460692.18481662002</v>
      </c>
      <c r="G46" s="17">
        <v>-479381.49481860001</v>
      </c>
      <c r="H46" s="17">
        <v>-466497.14</v>
      </c>
      <c r="I46" s="17">
        <v>-453613.74482259998</v>
      </c>
      <c r="J46" s="17">
        <v>-440657.52</v>
      </c>
      <c r="K46" s="17">
        <v>-427700.94</v>
      </c>
      <c r="L46" s="17">
        <v>-414703.78</v>
      </c>
      <c r="M46" s="17">
        <v>-401561.93500662001</v>
      </c>
      <c r="N46" s="17">
        <v>-388494</v>
      </c>
      <c r="O46" s="17">
        <v>-375351.57999999996</v>
      </c>
      <c r="P46" s="17">
        <v>-362207.07501259999</v>
      </c>
      <c r="S46" s="17">
        <f>SUM(S44)</f>
        <v>-303902.87</v>
      </c>
      <c r="T46" s="17">
        <f>SUM(T44)</f>
        <v>0</v>
      </c>
      <c r="U46" s="61"/>
    </row>
    <row r="47" spans="1:24" x14ac:dyDescent="0.25">
      <c r="B47" s="18"/>
      <c r="E47" s="16"/>
      <c r="F47" s="16"/>
      <c r="G47" s="16"/>
      <c r="H47" s="16"/>
      <c r="I47" s="16"/>
      <c r="J47" s="16"/>
      <c r="K47" s="16"/>
      <c r="L47" s="16"/>
      <c r="M47" s="16"/>
      <c r="N47" s="16"/>
      <c r="O47" s="16"/>
      <c r="P47" s="16"/>
      <c r="S47" s="16"/>
      <c r="T47" s="16"/>
      <c r="U47" s="60"/>
    </row>
    <row r="48" spans="1:24" x14ac:dyDescent="0.25">
      <c r="B48" s="72" t="s">
        <v>36</v>
      </c>
      <c r="C48" s="72"/>
      <c r="D48" s="72"/>
      <c r="E48" s="17">
        <v>-7950407.5677754413</v>
      </c>
      <c r="F48" s="17">
        <v>-7708754.4450243702</v>
      </c>
      <c r="G48" s="17">
        <v>-8842705.3678232003</v>
      </c>
      <c r="H48" s="17">
        <v>-7559053.29</v>
      </c>
      <c r="I48" s="17">
        <v>-8088694.7571616005</v>
      </c>
      <c r="J48" s="17">
        <v>-7464003.5499999989</v>
      </c>
      <c r="K48" s="17">
        <v>-7528755.0999999996</v>
      </c>
      <c r="L48" s="17">
        <v>-7195972.25</v>
      </c>
      <c r="M48" s="17">
        <v>-7151361.9025827507</v>
      </c>
      <c r="N48" s="17">
        <v>-6259510.2500000009</v>
      </c>
      <c r="O48" s="17">
        <v>-7044532.4199999999</v>
      </c>
      <c r="P48" s="17">
        <v>-7043024.6351386001</v>
      </c>
      <c r="S48" s="17">
        <f>SUM(S46,S41)</f>
        <v>-6505151.7723867092</v>
      </c>
      <c r="T48" s="17">
        <f>SUM(T46,T41)</f>
        <v>-4553052.7251302004</v>
      </c>
      <c r="U48" s="61"/>
      <c r="X48" s="15"/>
    </row>
    <row r="49" spans="1:24" x14ac:dyDescent="0.25">
      <c r="E49" s="16"/>
      <c r="F49" s="16"/>
      <c r="G49" s="16"/>
      <c r="H49" s="16"/>
      <c r="I49" s="16"/>
      <c r="J49" s="16"/>
      <c r="K49" s="16"/>
      <c r="L49" s="16"/>
      <c r="M49" s="16"/>
      <c r="N49" s="16"/>
      <c r="O49" s="16"/>
      <c r="P49" s="16"/>
      <c r="S49" s="16"/>
      <c r="T49" s="16"/>
      <c r="U49" s="60"/>
    </row>
    <row r="50" spans="1:24" ht="16.5" thickBot="1" x14ac:dyDescent="0.3">
      <c r="A50" s="76" t="s">
        <v>37</v>
      </c>
      <c r="B50" s="76"/>
      <c r="C50" s="76"/>
      <c r="E50" s="16"/>
      <c r="F50" s="16"/>
      <c r="G50" s="16"/>
      <c r="H50" s="16"/>
      <c r="I50" s="16"/>
      <c r="J50" s="16"/>
      <c r="K50" s="16"/>
      <c r="L50" s="16"/>
      <c r="M50" s="16"/>
      <c r="N50" s="16"/>
      <c r="O50" s="16"/>
      <c r="P50" s="16"/>
      <c r="S50" s="16"/>
      <c r="T50" s="16"/>
      <c r="U50" s="60"/>
    </row>
    <row r="51" spans="1:24" x14ac:dyDescent="0.25">
      <c r="B51" s="75" t="s">
        <v>38</v>
      </c>
      <c r="C51" s="75"/>
      <c r="D51" s="75"/>
      <c r="E51" s="16"/>
      <c r="F51" s="16"/>
      <c r="G51" s="16"/>
      <c r="H51" s="16"/>
      <c r="I51" s="16"/>
      <c r="J51" s="16"/>
      <c r="K51" s="16"/>
      <c r="L51" s="16"/>
      <c r="M51" s="16"/>
      <c r="N51" s="16"/>
      <c r="O51" s="16"/>
      <c r="P51" s="16"/>
      <c r="S51" s="16"/>
      <c r="T51" s="16"/>
      <c r="U51" s="60"/>
    </row>
    <row r="52" spans="1:24" x14ac:dyDescent="0.25">
      <c r="B52" s="77" t="s">
        <v>39</v>
      </c>
      <c r="C52" s="77"/>
      <c r="D52" s="77"/>
      <c r="E52" s="16">
        <v>-261</v>
      </c>
      <c r="F52" s="16">
        <v>-261</v>
      </c>
      <c r="G52" s="16">
        <v>-261</v>
      </c>
      <c r="H52" s="16">
        <v>-261</v>
      </c>
      <c r="I52" s="16">
        <v>-261</v>
      </c>
      <c r="J52" s="16">
        <v>-261</v>
      </c>
      <c r="K52" s="16">
        <v>-261</v>
      </c>
      <c r="L52" s="16">
        <v>-261</v>
      </c>
      <c r="M52" s="16">
        <v>-261</v>
      </c>
      <c r="N52" s="16">
        <v>-261</v>
      </c>
      <c r="O52" s="16">
        <v>-261</v>
      </c>
      <c r="P52" s="16">
        <v>-261</v>
      </c>
      <c r="S52" s="16">
        <v>-261</v>
      </c>
      <c r="T52" s="16">
        <v>-261</v>
      </c>
      <c r="U52" s="60"/>
      <c r="X52" s="15"/>
    </row>
    <row r="53" spans="1:24" x14ac:dyDescent="0.25">
      <c r="B53" s="77" t="s">
        <v>40</v>
      </c>
      <c r="C53" s="77"/>
      <c r="D53" s="77"/>
      <c r="E53" s="16">
        <v>-25799</v>
      </c>
      <c r="F53" s="16">
        <v>-25799</v>
      </c>
      <c r="G53" s="16">
        <v>-25799</v>
      </c>
      <c r="H53" s="16">
        <v>-25799</v>
      </c>
      <c r="I53" s="16">
        <v>-25799</v>
      </c>
      <c r="J53" s="16">
        <v>-25799</v>
      </c>
      <c r="K53" s="16">
        <v>-25799</v>
      </c>
      <c r="L53" s="16">
        <v>-25799</v>
      </c>
      <c r="M53" s="16">
        <v>-25799</v>
      </c>
      <c r="N53" s="16">
        <v>-25799</v>
      </c>
      <c r="O53" s="16">
        <v>-25799</v>
      </c>
      <c r="P53" s="16">
        <v>-25799</v>
      </c>
      <c r="S53" s="16">
        <v>-25799</v>
      </c>
      <c r="T53" s="16">
        <v>-25799</v>
      </c>
      <c r="U53" s="60"/>
      <c r="X53" s="15"/>
    </row>
    <row r="54" spans="1:24" x14ac:dyDescent="0.25">
      <c r="E54" s="16"/>
      <c r="F54" s="16"/>
      <c r="G54" s="16"/>
      <c r="H54" s="16"/>
      <c r="I54" s="16"/>
      <c r="J54" s="16"/>
      <c r="K54" s="16"/>
      <c r="L54" s="16"/>
      <c r="M54" s="16"/>
      <c r="N54" s="16"/>
      <c r="O54" s="16"/>
      <c r="P54" s="16"/>
      <c r="S54" s="16"/>
      <c r="T54" s="16"/>
      <c r="U54" s="60"/>
    </row>
    <row r="55" spans="1:24" x14ac:dyDescent="0.25">
      <c r="B55" s="75" t="s">
        <v>41</v>
      </c>
      <c r="C55" s="75"/>
      <c r="D55" s="75"/>
      <c r="E55" s="16">
        <v>-836708.62481462001</v>
      </c>
      <c r="F55" s="16">
        <v>-836708.62481662002</v>
      </c>
      <c r="G55" s="16">
        <v>-836708.62481860002</v>
      </c>
      <c r="H55" s="16">
        <v>-836708.62</v>
      </c>
      <c r="I55" s="16">
        <v>-836708.62482260005</v>
      </c>
      <c r="J55" s="16">
        <v>-836708.62</v>
      </c>
      <c r="K55" s="16">
        <v>-836708.62</v>
      </c>
      <c r="L55" s="16">
        <v>-836708.62</v>
      </c>
      <c r="M55" s="16">
        <v>-836708.62500661996</v>
      </c>
      <c r="N55" s="16">
        <v>-836708.62</v>
      </c>
      <c r="O55" s="16">
        <v>-836708.62</v>
      </c>
      <c r="P55" s="16">
        <v>-836708.62501259998</v>
      </c>
      <c r="S55" s="16">
        <v>-836708.62501662003</v>
      </c>
      <c r="T55" s="16">
        <v>-836708.62501860003</v>
      </c>
      <c r="U55" s="60"/>
      <c r="X55" s="15"/>
    </row>
    <row r="56" spans="1:24" x14ac:dyDescent="0.25">
      <c r="B56" s="75" t="s">
        <v>42</v>
      </c>
      <c r="C56" s="75"/>
      <c r="D56" s="75"/>
      <c r="E56" s="17">
        <v>-6376927.744276884</v>
      </c>
      <c r="F56" s="17">
        <v>-6365467.6816875963</v>
      </c>
      <c r="G56" s="17">
        <v>-6356409.6415073834</v>
      </c>
      <c r="H56" s="17">
        <v>-6988377.549999997</v>
      </c>
      <c r="I56" s="17">
        <v>-7015940.2730552973</v>
      </c>
      <c r="J56" s="17">
        <v>-7016003.6899999958</v>
      </c>
      <c r="K56" s="17">
        <v>-6868984.9900000002</v>
      </c>
      <c r="L56" s="17">
        <v>-6685682.4300000016</v>
      </c>
      <c r="M56" s="17">
        <v>-6900695.5545829358</v>
      </c>
      <c r="N56" s="17">
        <v>-7004548.8099999977</v>
      </c>
      <c r="O56" s="17">
        <v>-7109992.2400000002</v>
      </c>
      <c r="P56" s="17">
        <v>-6860162.2465864988</v>
      </c>
      <c r="R56" s="15"/>
      <c r="S56" s="17">
        <v>-4172028.2128006686</v>
      </c>
      <c r="T56" s="17">
        <v>-6482543.8436793955</v>
      </c>
      <c r="U56" s="61"/>
      <c r="X56" s="15"/>
    </row>
    <row r="57" spans="1:24" x14ac:dyDescent="0.25">
      <c r="E57" s="16">
        <v>-7239696.3690915043</v>
      </c>
      <c r="F57" s="16">
        <v>-7228236.306504216</v>
      </c>
      <c r="G57" s="16">
        <v>-7219178.2663259832</v>
      </c>
      <c r="H57" s="16">
        <v>-7851146.1699999971</v>
      </c>
      <c r="I57" s="16">
        <v>-7878708.8978778971</v>
      </c>
      <c r="J57" s="16">
        <v>-7878772.3099999959</v>
      </c>
      <c r="K57" s="16">
        <v>-7731753.6100000003</v>
      </c>
      <c r="L57" s="16">
        <v>-7548451.0500000017</v>
      </c>
      <c r="M57" s="16">
        <v>-7763464.1795895556</v>
      </c>
      <c r="N57" s="16">
        <v>-7867317.4299999978</v>
      </c>
      <c r="O57" s="16">
        <v>-7972760.8600000003</v>
      </c>
      <c r="P57" s="16">
        <v>-7722930.8715990987</v>
      </c>
      <c r="S57" s="16">
        <f>SUM(S52:S56)</f>
        <v>-5034796.8378172889</v>
      </c>
      <c r="T57" s="16">
        <f>SUM(T52:T56)</f>
        <v>-7345312.4686979959</v>
      </c>
      <c r="U57" s="60"/>
      <c r="X57" s="15"/>
    </row>
    <row r="58" spans="1:24" x14ac:dyDescent="0.25">
      <c r="E58" s="16"/>
      <c r="F58" s="16"/>
      <c r="G58" s="16"/>
      <c r="H58" s="16"/>
      <c r="I58" s="16"/>
      <c r="J58" s="16"/>
      <c r="K58" s="16"/>
      <c r="L58" s="16"/>
      <c r="M58" s="16"/>
      <c r="N58" s="16"/>
      <c r="O58" s="16"/>
      <c r="P58" s="16"/>
      <c r="S58" s="16"/>
      <c r="T58" s="16"/>
      <c r="U58" s="60"/>
    </row>
    <row r="59" spans="1:24" x14ac:dyDescent="0.25">
      <c r="B59" s="71" t="s">
        <v>43</v>
      </c>
      <c r="C59" s="71"/>
      <c r="D59" s="71"/>
      <c r="E59" s="17">
        <v>1772210.8424073099</v>
      </c>
      <c r="F59" s="17">
        <v>1772210.8424083099</v>
      </c>
      <c r="G59" s="17">
        <v>1772210.8424092999</v>
      </c>
      <c r="H59" s="17">
        <v>1772210.84</v>
      </c>
      <c r="I59" s="17">
        <v>1772210.8424112999</v>
      </c>
      <c r="J59" s="17">
        <v>1772210.84</v>
      </c>
      <c r="K59" s="17">
        <v>1772210.84</v>
      </c>
      <c r="L59" s="17">
        <v>1772210.84</v>
      </c>
      <c r="M59" s="17">
        <v>1772210.8425033099</v>
      </c>
      <c r="N59" s="17">
        <v>1772210.84</v>
      </c>
      <c r="O59" s="17">
        <v>1772210.84</v>
      </c>
      <c r="P59" s="17">
        <v>1772210.8425063</v>
      </c>
      <c r="S59" s="17">
        <v>1772210.84250831</v>
      </c>
      <c r="T59" s="63">
        <v>1772210.84250831</v>
      </c>
      <c r="U59" s="61"/>
      <c r="X59" s="15"/>
    </row>
    <row r="60" spans="1:24" x14ac:dyDescent="0.25">
      <c r="B60" s="72" t="s">
        <v>44</v>
      </c>
      <c r="C60" s="72"/>
      <c r="D60" s="72"/>
      <c r="E60" s="22">
        <v>-5467485.5266841948</v>
      </c>
      <c r="F60" s="22">
        <v>-5456025.4640959064</v>
      </c>
      <c r="G60" s="22">
        <v>-5446967.4239166835</v>
      </c>
      <c r="H60" s="22">
        <v>-6078935.3299999973</v>
      </c>
      <c r="I60" s="22">
        <v>-6106498.055466597</v>
      </c>
      <c r="J60" s="22">
        <v>-6106561.469999996</v>
      </c>
      <c r="K60" s="22">
        <v>-5959542.7700000005</v>
      </c>
      <c r="L60" s="22">
        <v>-5776240.2100000018</v>
      </c>
      <c r="M60" s="22">
        <v>-5991253.3370862454</v>
      </c>
      <c r="N60" s="22">
        <v>-6095106.589999998</v>
      </c>
      <c r="O60" s="22">
        <v>-6200550.0200000005</v>
      </c>
      <c r="P60" s="22">
        <v>-5950720.0290927989</v>
      </c>
      <c r="S60" s="22">
        <f>SUM(S57:S59)</f>
        <v>-3262585.9953089789</v>
      </c>
      <c r="T60" s="22">
        <f>SUM(T57:T59)</f>
        <v>-5573101.6261896864</v>
      </c>
      <c r="U60" s="61"/>
      <c r="X60" s="15"/>
    </row>
    <row r="61" spans="1:24" x14ac:dyDescent="0.25">
      <c r="E61" s="16"/>
      <c r="F61" s="16"/>
      <c r="G61" s="16"/>
      <c r="H61" s="16"/>
      <c r="I61" s="16"/>
      <c r="J61" s="16"/>
      <c r="K61" s="16"/>
      <c r="L61" s="16"/>
      <c r="M61" s="16"/>
      <c r="N61" s="16"/>
      <c r="O61" s="16"/>
      <c r="P61" s="16"/>
      <c r="S61" s="16"/>
      <c r="T61" s="16"/>
      <c r="U61" s="60"/>
    </row>
    <row r="62" spans="1:24" ht="16.5" thickBot="1" x14ac:dyDescent="0.3">
      <c r="B62" s="73" t="s">
        <v>45</v>
      </c>
      <c r="C62" s="73"/>
      <c r="D62" s="73"/>
      <c r="E62" s="21">
        <v>-13417893.094459636</v>
      </c>
      <c r="F62" s="21">
        <v>-13164779.909120277</v>
      </c>
      <c r="G62" s="21">
        <v>-14289672.791739883</v>
      </c>
      <c r="H62" s="21">
        <v>-13637988.619999997</v>
      </c>
      <c r="I62" s="21">
        <v>-14195192.812628197</v>
      </c>
      <c r="J62" s="21">
        <v>-13570565.019999996</v>
      </c>
      <c r="K62" s="21">
        <v>-13488297.870000001</v>
      </c>
      <c r="L62" s="21">
        <v>-12972212.460000001</v>
      </c>
      <c r="M62" s="21">
        <v>-13142615.239668997</v>
      </c>
      <c r="N62" s="21">
        <v>-12354616.84</v>
      </c>
      <c r="O62" s="21">
        <v>-13245082.440000001</v>
      </c>
      <c r="P62" s="21">
        <v>-12993744.664231397</v>
      </c>
      <c r="S62" s="21">
        <f>SUM(S48,S60)</f>
        <v>-9767737.7676956877</v>
      </c>
      <c r="T62" s="65">
        <f>SUM(T48,T60)</f>
        <v>-10126154.351319887</v>
      </c>
      <c r="U62" s="61"/>
      <c r="V62" s="64">
        <f>T32+T62</f>
        <v>-2898.4485511761159</v>
      </c>
      <c r="X62" s="15"/>
    </row>
    <row r="63" spans="1:24" ht="20.25" thickTop="1" thickBot="1" x14ac:dyDescent="0.5">
      <c r="E63" s="23"/>
      <c r="F63" s="23"/>
      <c r="G63" s="23"/>
      <c r="H63" s="23"/>
      <c r="R63" s="24" t="s">
        <v>46</v>
      </c>
      <c r="S63" s="24" t="s">
        <v>47</v>
      </c>
      <c r="T63" s="24" t="s">
        <v>62</v>
      </c>
      <c r="U63" s="56"/>
      <c r="X63" s="51"/>
    </row>
    <row r="64" spans="1:24" x14ac:dyDescent="0.25">
      <c r="B64" s="25" t="s">
        <v>48</v>
      </c>
      <c r="C64" s="26"/>
      <c r="D64" s="26"/>
      <c r="E64" s="26"/>
      <c r="F64" s="26"/>
      <c r="G64" s="26"/>
      <c r="H64" s="27"/>
      <c r="I64" s="26"/>
      <c r="J64" s="26"/>
      <c r="K64" s="26"/>
      <c r="L64" s="26"/>
      <c r="M64" s="26"/>
      <c r="N64" s="26"/>
      <c r="O64" s="26"/>
      <c r="P64" s="26"/>
      <c r="Q64" s="26"/>
      <c r="R64" s="28"/>
      <c r="S64" s="29"/>
      <c r="T64" s="29"/>
    </row>
    <row r="65" spans="1:24" x14ac:dyDescent="0.25">
      <c r="B65" s="30" t="s">
        <v>9</v>
      </c>
      <c r="E65" s="15">
        <f t="shared" ref="E65:P67" si="0">E9</f>
        <v>440285.13481462002</v>
      </c>
      <c r="F65" s="15">
        <f t="shared" si="0"/>
        <v>348441.56481662003</v>
      </c>
      <c r="G65" s="15">
        <f t="shared" si="0"/>
        <v>469961.82481860003</v>
      </c>
      <c r="H65" s="15">
        <f t="shared" si="0"/>
        <v>639034.02</v>
      </c>
      <c r="I65" s="15">
        <f t="shared" si="0"/>
        <v>685832.95241130004</v>
      </c>
      <c r="J65" s="15">
        <f t="shared" si="0"/>
        <v>525057.91999999993</v>
      </c>
      <c r="K65" s="15">
        <f t="shared" si="0"/>
        <v>670195.52</v>
      </c>
      <c r="L65" s="15">
        <f t="shared" si="0"/>
        <v>856555.82000000007</v>
      </c>
      <c r="M65" s="15">
        <f t="shared" si="0"/>
        <v>1025736.7475099299</v>
      </c>
      <c r="N65" s="15">
        <f t="shared" si="0"/>
        <v>505678.17000000004</v>
      </c>
      <c r="O65" s="15">
        <f t="shared" si="0"/>
        <v>451015.20999999996</v>
      </c>
      <c r="P65" s="15">
        <f t="shared" si="0"/>
        <v>520939.39751889999</v>
      </c>
      <c r="R65" s="31">
        <f>AVERAGE(E65:P65)</f>
        <v>594894.52349083091</v>
      </c>
      <c r="S65" s="32">
        <f t="shared" ref="S65:T67" si="1">S9</f>
        <v>386072.01752492995</v>
      </c>
      <c r="T65" s="32">
        <f t="shared" si="1"/>
        <v>461049.8375279</v>
      </c>
      <c r="U65" s="39" t="s">
        <v>70</v>
      </c>
      <c r="V65" s="69">
        <v>274194.21000000002</v>
      </c>
    </row>
    <row r="66" spans="1:24" x14ac:dyDescent="0.25">
      <c r="B66" s="30" t="s">
        <v>10</v>
      </c>
      <c r="E66" s="15">
        <f t="shared" si="0"/>
        <v>9433569.8137023393</v>
      </c>
      <c r="F66" s="15">
        <f t="shared" si="0"/>
        <v>9213721.3737163395</v>
      </c>
      <c r="G66" s="15">
        <f t="shared" si="0"/>
        <v>9783845.1537302006</v>
      </c>
      <c r="H66" s="15">
        <f t="shared" si="0"/>
        <v>9820161.0100000035</v>
      </c>
      <c r="I66" s="15">
        <f t="shared" si="0"/>
        <v>9463549.6513469033</v>
      </c>
      <c r="J66" s="15">
        <f t="shared" si="0"/>
        <v>9316583.5699999966</v>
      </c>
      <c r="K66" s="15">
        <f t="shared" si="0"/>
        <v>9521870.1199999973</v>
      </c>
      <c r="L66" s="15">
        <f t="shared" si="0"/>
        <v>9460378.5199999996</v>
      </c>
      <c r="M66" s="15">
        <f t="shared" si="0"/>
        <v>9370977.6975496467</v>
      </c>
      <c r="N66" s="15">
        <f t="shared" si="0"/>
        <v>9488447.0299999975</v>
      </c>
      <c r="O66" s="15">
        <f t="shared" si="0"/>
        <v>9369190.9200000018</v>
      </c>
      <c r="P66" s="15">
        <f t="shared" si="0"/>
        <v>9339846.3375944998</v>
      </c>
      <c r="R66" s="31">
        <f t="shared" ref="R66:R72" si="2">AVERAGE(E66:P66)</f>
        <v>9465178.4331366587</v>
      </c>
      <c r="S66" s="32">
        <f t="shared" si="1"/>
        <v>8546105.5576292071</v>
      </c>
      <c r="T66" s="32">
        <f t="shared" si="1"/>
        <v>8514589.9076394998</v>
      </c>
      <c r="U66" s="39" t="s">
        <v>83</v>
      </c>
      <c r="V66" s="69">
        <v>8261662.4699999997</v>
      </c>
    </row>
    <row r="67" spans="1:24" x14ac:dyDescent="0.25">
      <c r="B67" s="30" t="s">
        <v>11</v>
      </c>
      <c r="E67" s="15">
        <f t="shared" si="0"/>
        <v>313491.46203654999</v>
      </c>
      <c r="F67" s="15">
        <f t="shared" si="0"/>
        <v>281716.50204155</v>
      </c>
      <c r="G67" s="15">
        <f t="shared" si="0"/>
        <v>147256.07204649999</v>
      </c>
      <c r="H67" s="15">
        <f t="shared" si="0"/>
        <v>284749.27999999997</v>
      </c>
      <c r="I67" s="15">
        <f t="shared" si="0"/>
        <v>304871.38964519999</v>
      </c>
      <c r="J67" s="15">
        <f t="shared" si="0"/>
        <v>196392.12</v>
      </c>
      <c r="K67" s="15">
        <f t="shared" si="0"/>
        <v>301272.33</v>
      </c>
      <c r="L67" s="15">
        <f t="shared" si="0"/>
        <v>259648.80000000002</v>
      </c>
      <c r="M67" s="15">
        <f t="shared" si="0"/>
        <v>296046.05001323996</v>
      </c>
      <c r="N67" s="15">
        <f t="shared" si="0"/>
        <v>258776.84</v>
      </c>
      <c r="O67" s="15">
        <f t="shared" si="0"/>
        <v>269125.26</v>
      </c>
      <c r="P67" s="15">
        <f t="shared" si="0"/>
        <v>155758.4800252</v>
      </c>
      <c r="R67" s="31">
        <f t="shared" si="2"/>
        <v>255758.71548401998</v>
      </c>
      <c r="S67" s="32">
        <f t="shared" si="1"/>
        <v>62780.650033239996</v>
      </c>
      <c r="T67" s="32">
        <f t="shared" si="1"/>
        <v>87078.620037199988</v>
      </c>
      <c r="U67" s="39" t="s">
        <v>69</v>
      </c>
      <c r="V67" s="69">
        <v>40274.550000000003</v>
      </c>
    </row>
    <row r="68" spans="1:24" x14ac:dyDescent="0.25">
      <c r="B68" s="30" t="s">
        <v>27</v>
      </c>
      <c r="E68" s="15">
        <f t="shared" ref="E68:P68" si="3">E35</f>
        <v>-2205213.8992584804</v>
      </c>
      <c r="F68" s="15">
        <f t="shared" si="3"/>
        <v>-2023904.3840830997</v>
      </c>
      <c r="G68" s="15">
        <f t="shared" si="3"/>
        <v>-2883798.1440929989</v>
      </c>
      <c r="H68" s="15">
        <f t="shared" si="3"/>
        <v>-2132410.3700000006</v>
      </c>
      <c r="I68" s="15">
        <f t="shared" si="3"/>
        <v>-2168917.3165242998</v>
      </c>
      <c r="J68" s="15">
        <f t="shared" si="3"/>
        <v>-1903260.31</v>
      </c>
      <c r="K68" s="15">
        <f t="shared" si="3"/>
        <v>-2020571.4100000001</v>
      </c>
      <c r="L68" s="15">
        <f t="shared" si="3"/>
        <v>-1768306.7799999998</v>
      </c>
      <c r="M68" s="15">
        <f t="shared" si="3"/>
        <v>-1955652.2750330998</v>
      </c>
      <c r="N68" s="15">
        <f t="shared" si="3"/>
        <v>-1541484.7500000002</v>
      </c>
      <c r="O68" s="15">
        <f t="shared" si="3"/>
        <v>-1795858.3600000003</v>
      </c>
      <c r="P68" s="15">
        <f t="shared" si="3"/>
        <v>-1780598.7150629996</v>
      </c>
      <c r="R68" s="31">
        <f t="shared" si="2"/>
        <v>-2014998.0595045816</v>
      </c>
      <c r="S68" s="32">
        <f t="shared" ref="S68:T68" si="4">S35</f>
        <v>-586398.24006648001</v>
      </c>
      <c r="T68" s="32">
        <f t="shared" si="4"/>
        <v>-504957.19007439993</v>
      </c>
      <c r="U68" s="39" t="s">
        <v>72</v>
      </c>
      <c r="V68" s="69">
        <f>-649995.68-343130.72-60658.64</f>
        <v>-1053785.04</v>
      </c>
    </row>
    <row r="69" spans="1:24" x14ac:dyDescent="0.25">
      <c r="B69" s="30" t="s">
        <v>49</v>
      </c>
      <c r="E69" s="15">
        <f t="shared" ref="E69:P69" si="5">E77</f>
        <v>-227654.68407309998</v>
      </c>
      <c r="F69" s="15">
        <f t="shared" si="5"/>
        <v>-229541.82408110006</v>
      </c>
      <c r="G69" s="15">
        <f t="shared" si="5"/>
        <v>-209196.18891159998</v>
      </c>
      <c r="H69" s="15">
        <f t="shared" si="5"/>
        <v>-226773.7348186</v>
      </c>
      <c r="I69" s="15">
        <f t="shared" si="5"/>
        <v>-218239.3585768</v>
      </c>
      <c r="J69" s="15">
        <f t="shared" si="5"/>
        <v>-216209.80481859998</v>
      </c>
      <c r="K69" s="15">
        <f t="shared" si="5"/>
        <v>-213465.49</v>
      </c>
      <c r="L69" s="15">
        <f t="shared" si="5"/>
        <v>-160735.02000000002</v>
      </c>
      <c r="M69" s="15">
        <f t="shared" si="5"/>
        <v>-188393.47501985996</v>
      </c>
      <c r="N69" s="15">
        <f t="shared" si="5"/>
        <v>-178568.47499338002</v>
      </c>
      <c r="O69" s="15">
        <f t="shared" si="5"/>
        <v>-192309.64</v>
      </c>
      <c r="P69" s="15">
        <f t="shared" si="5"/>
        <v>-173814.83503779996</v>
      </c>
      <c r="R69" s="31">
        <f t="shared" si="2"/>
        <v>-202908.54419423666</v>
      </c>
      <c r="S69" s="32">
        <f t="shared" ref="S69:T69" si="6">S77</f>
        <v>-56619.844838709672</v>
      </c>
      <c r="T69" s="32">
        <f t="shared" si="6"/>
        <v>-66256.697565099996</v>
      </c>
      <c r="U69" s="39" t="s">
        <v>74</v>
      </c>
      <c r="V69" s="69">
        <f>T77</f>
        <v>-66256.697565099996</v>
      </c>
      <c r="X69" s="13"/>
    </row>
    <row r="70" spans="1:24" x14ac:dyDescent="0.25">
      <c r="B70" s="30" t="s">
        <v>29</v>
      </c>
      <c r="E70" s="15">
        <f t="shared" ref="E70:P71" si="7">E37</f>
        <v>-500996.14518538001</v>
      </c>
      <c r="F70" s="15">
        <f t="shared" si="7"/>
        <v>-584271.46759169013</v>
      </c>
      <c r="G70" s="15">
        <f t="shared" si="7"/>
        <v>-672343.72518140031</v>
      </c>
      <c r="H70" s="15">
        <f t="shared" si="7"/>
        <v>-713622.82</v>
      </c>
      <c r="I70" s="15">
        <f t="shared" si="7"/>
        <v>-797369.90758870007</v>
      </c>
      <c r="J70" s="15">
        <f t="shared" si="7"/>
        <v>-690333.74</v>
      </c>
      <c r="K70" s="15">
        <f t="shared" si="7"/>
        <v>-797793.90999999992</v>
      </c>
      <c r="L70" s="15">
        <f t="shared" si="7"/>
        <v>-421724.0799999999</v>
      </c>
      <c r="M70" s="15">
        <f t="shared" si="7"/>
        <v>-421627.95750993001</v>
      </c>
      <c r="N70" s="15">
        <f t="shared" si="7"/>
        <v>-358986.73999999993</v>
      </c>
      <c r="O70" s="15">
        <f t="shared" si="7"/>
        <v>-193974.97999999992</v>
      </c>
      <c r="P70" s="15">
        <f t="shared" si="7"/>
        <v>-213225.38000000003</v>
      </c>
      <c r="R70" s="31">
        <f t="shared" si="2"/>
        <v>-530522.5710880917</v>
      </c>
      <c r="S70" s="32">
        <f t="shared" ref="S70:T71" si="8">S37</f>
        <v>-303137.65906508663</v>
      </c>
      <c r="T70" s="32">
        <f t="shared" si="8"/>
        <v>-328872.74996280001</v>
      </c>
      <c r="U70" s="39" t="s">
        <v>73</v>
      </c>
      <c r="V70" s="69">
        <v>-217008.52</v>
      </c>
    </row>
    <row r="71" spans="1:24" ht="16.5" thickBot="1" x14ac:dyDescent="0.3">
      <c r="B71" s="74" t="s">
        <v>30</v>
      </c>
      <c r="C71" s="75"/>
      <c r="D71" s="75"/>
      <c r="E71" s="15">
        <f t="shared" si="7"/>
        <v>-3409629.5568511696</v>
      </c>
      <c r="F71" s="15">
        <f t="shared" si="7"/>
        <v>-3276886.5868581701</v>
      </c>
      <c r="G71" s="15">
        <f t="shared" si="7"/>
        <v>-3547947.8172279014</v>
      </c>
      <c r="H71" s="15">
        <f t="shared" si="7"/>
        <v>-2969711.2299999995</v>
      </c>
      <c r="I71" s="15">
        <f t="shared" si="7"/>
        <v>-3600516.4320565006</v>
      </c>
      <c r="J71" s="15">
        <f t="shared" si="7"/>
        <v>-3363504.1799999997</v>
      </c>
      <c r="K71" s="15">
        <f t="shared" si="7"/>
        <v>-3220112.3499999996</v>
      </c>
      <c r="L71" s="15">
        <f t="shared" si="7"/>
        <v>-3415439.59</v>
      </c>
      <c r="M71" s="15">
        <f t="shared" si="7"/>
        <v>-3169063.2525033103</v>
      </c>
      <c r="N71" s="15">
        <f t="shared" si="7"/>
        <v>-2776913.2800000007</v>
      </c>
      <c r="O71" s="15">
        <f t="shared" si="7"/>
        <v>-3130537.8599999994</v>
      </c>
      <c r="P71" s="15">
        <f t="shared" si="7"/>
        <v>-3156635.6275189007</v>
      </c>
      <c r="R71" s="31">
        <f>AVERAGE(E71:P71)</f>
        <v>-3253074.8135846625</v>
      </c>
      <c r="S71" s="32">
        <f t="shared" si="8"/>
        <v>-3652834.3859081231</v>
      </c>
      <c r="T71" s="32">
        <f t="shared" si="8"/>
        <v>-3645707.3175279</v>
      </c>
      <c r="U71" s="39" t="s">
        <v>71</v>
      </c>
      <c r="V71" s="69">
        <v>-4155890.74</v>
      </c>
    </row>
    <row r="72" spans="1:24" ht="16.5" thickBot="1" x14ac:dyDescent="0.3">
      <c r="B72" s="34" t="s">
        <v>50</v>
      </c>
      <c r="C72" s="35"/>
      <c r="D72" s="35"/>
      <c r="E72" s="36">
        <f t="shared" ref="E72:P72" si="9">SUM(E65:E71)</f>
        <v>3843852.1251853793</v>
      </c>
      <c r="F72" s="36">
        <f t="shared" si="9"/>
        <v>3729275.1779604498</v>
      </c>
      <c r="G72" s="36">
        <f t="shared" si="9"/>
        <v>3087777.1751813986</v>
      </c>
      <c r="H72" s="36">
        <f t="shared" si="9"/>
        <v>4701426.1551814014</v>
      </c>
      <c r="I72" s="36">
        <f t="shared" si="9"/>
        <v>3669210.9786571031</v>
      </c>
      <c r="J72" s="36">
        <f t="shared" si="9"/>
        <v>3864725.5751813948</v>
      </c>
      <c r="K72" s="36">
        <f t="shared" si="9"/>
        <v>4241394.8099999968</v>
      </c>
      <c r="L72" s="36">
        <f t="shared" si="9"/>
        <v>4810377.6700000018</v>
      </c>
      <c r="M72" s="36">
        <f t="shared" si="9"/>
        <v>4958023.5350066181</v>
      </c>
      <c r="N72" s="36">
        <f t="shared" si="9"/>
        <v>5396948.795006616</v>
      </c>
      <c r="O72" s="36">
        <f t="shared" si="9"/>
        <v>4776650.5500000035</v>
      </c>
      <c r="P72" s="36">
        <f t="shared" si="9"/>
        <v>4692269.6575188991</v>
      </c>
      <c r="Q72" s="35"/>
      <c r="R72" s="37">
        <f t="shared" si="2"/>
        <v>4314327.6837399388</v>
      </c>
      <c r="S72" s="38">
        <f t="shared" ref="S72" si="10">SUM(S65:S71)</f>
        <v>4395968.0953089772</v>
      </c>
      <c r="T72" s="38">
        <f>SUM(T65:T71)</f>
        <v>4516924.4100744016</v>
      </c>
      <c r="U72" s="39"/>
      <c r="V72" s="70">
        <f>SUM(V64:V71)</f>
        <v>3083190.2324349005</v>
      </c>
    </row>
    <row r="73" spans="1:24" x14ac:dyDescent="0.25">
      <c r="R73" s="40"/>
      <c r="S73" s="40"/>
      <c r="T73" s="40"/>
      <c r="U73" s="57"/>
      <c r="V73" s="69"/>
      <c r="X73" s="40"/>
    </row>
    <row r="74" spans="1:24" x14ac:dyDescent="0.25">
      <c r="B74" s="41" t="s">
        <v>51</v>
      </c>
      <c r="C74" s="42"/>
      <c r="D74" s="42"/>
      <c r="E74" s="42"/>
      <c r="F74" s="42"/>
      <c r="G74" s="42"/>
      <c r="H74" s="43"/>
      <c r="I74" s="42"/>
      <c r="J74" s="42"/>
      <c r="K74" s="42"/>
      <c r="L74" s="42"/>
      <c r="M74" s="42"/>
      <c r="N74" s="42"/>
      <c r="O74" s="42"/>
      <c r="P74" s="42"/>
      <c r="R74" s="15"/>
      <c r="S74" s="15"/>
      <c r="T74" s="15"/>
      <c r="U74" s="39"/>
      <c r="X74" s="33"/>
    </row>
    <row r="75" spans="1:24" x14ac:dyDescent="0.25">
      <c r="B75" s="42" t="s">
        <v>52</v>
      </c>
      <c r="C75" s="42"/>
      <c r="D75" s="42"/>
      <c r="E75" s="33">
        <f t="shared" ref="E75:P75" si="11">E36</f>
        <v>-131112.67925847997</v>
      </c>
      <c r="F75" s="33">
        <f t="shared" si="11"/>
        <v>-132999.81926648004</v>
      </c>
      <c r="G75" s="33">
        <f t="shared" si="11"/>
        <v>-109234.18409299997</v>
      </c>
      <c r="H75" s="33">
        <f t="shared" si="11"/>
        <v>-126811.73</v>
      </c>
      <c r="I75" s="33">
        <f t="shared" si="11"/>
        <v>-118277.35375820001</v>
      </c>
      <c r="J75" s="33">
        <f t="shared" si="11"/>
        <v>-116247.79999999999</v>
      </c>
      <c r="K75" s="33">
        <f t="shared" si="11"/>
        <v>-112576.48999999998</v>
      </c>
      <c r="L75" s="33">
        <f t="shared" si="11"/>
        <v>-225798.02000000002</v>
      </c>
      <c r="M75" s="33">
        <f t="shared" si="11"/>
        <v>-253456.48002647999</v>
      </c>
      <c r="N75" s="33">
        <f t="shared" si="11"/>
        <v>-243631.48000000004</v>
      </c>
      <c r="O75" s="33">
        <f t="shared" si="11"/>
        <v>-198809.64</v>
      </c>
      <c r="P75" s="33">
        <f t="shared" si="11"/>
        <v>-180357.83503779996</v>
      </c>
      <c r="R75" s="50" t="s">
        <v>60</v>
      </c>
      <c r="S75" s="33">
        <f t="shared" ref="S75:T75" si="12">S36</f>
        <v>-63878.614838709676</v>
      </c>
      <c r="T75" s="33">
        <f t="shared" si="12"/>
        <v>-73515.4675651</v>
      </c>
      <c r="U75" s="58"/>
    </row>
    <row r="76" spans="1:24" x14ac:dyDescent="0.25">
      <c r="B76" s="44" t="s">
        <v>53</v>
      </c>
      <c r="C76" s="42"/>
      <c r="D76" s="42"/>
      <c r="E76" s="45">
        <v>96542.004814620013</v>
      </c>
      <c r="F76" s="45">
        <v>96542.004814620013</v>
      </c>
      <c r="G76" s="45">
        <v>99962.004818599991</v>
      </c>
      <c r="H76" s="45">
        <v>99962.004818599991</v>
      </c>
      <c r="I76" s="45">
        <v>99962.004818599991</v>
      </c>
      <c r="J76" s="45">
        <v>99962.004818599991</v>
      </c>
      <c r="K76" s="46">
        <v>100889</v>
      </c>
      <c r="L76" s="45">
        <v>-65063</v>
      </c>
      <c r="M76" s="45">
        <v>-65063.005006620006</v>
      </c>
      <c r="N76" s="45">
        <v>-65063.005006620006</v>
      </c>
      <c r="O76" s="45">
        <v>-6500</v>
      </c>
      <c r="P76" s="45">
        <v>-6542.9999999999991</v>
      </c>
      <c r="R76" s="50"/>
      <c r="S76" s="45">
        <v>-7258.77</v>
      </c>
      <c r="T76" s="45">
        <v>-7258.77</v>
      </c>
      <c r="U76" s="62"/>
    </row>
    <row r="77" spans="1:24" ht="18" x14ac:dyDescent="0.25">
      <c r="B77" s="47" t="s">
        <v>54</v>
      </c>
      <c r="C77" s="42"/>
      <c r="D77" s="42"/>
      <c r="E77" s="48">
        <f t="shared" ref="E77:P77" si="13">E75-E76</f>
        <v>-227654.68407309998</v>
      </c>
      <c r="F77" s="48">
        <f t="shared" si="13"/>
        <v>-229541.82408110006</v>
      </c>
      <c r="G77" s="48">
        <f t="shared" si="13"/>
        <v>-209196.18891159998</v>
      </c>
      <c r="H77" s="48">
        <f t="shared" si="13"/>
        <v>-226773.7348186</v>
      </c>
      <c r="I77" s="48">
        <f t="shared" si="13"/>
        <v>-218239.3585768</v>
      </c>
      <c r="J77" s="48">
        <f t="shared" si="13"/>
        <v>-216209.80481859998</v>
      </c>
      <c r="K77" s="48">
        <f t="shared" si="13"/>
        <v>-213465.49</v>
      </c>
      <c r="L77" s="48">
        <f t="shared" si="13"/>
        <v>-160735.02000000002</v>
      </c>
      <c r="M77" s="48">
        <f t="shared" si="13"/>
        <v>-188393.47501985996</v>
      </c>
      <c r="N77" s="48">
        <f t="shared" si="13"/>
        <v>-178568.47499338002</v>
      </c>
      <c r="O77" s="48">
        <f t="shared" si="13"/>
        <v>-192309.64</v>
      </c>
      <c r="P77" s="48">
        <f t="shared" si="13"/>
        <v>-173814.83503779996</v>
      </c>
      <c r="R77" s="48">
        <f>R69</f>
        <v>-202908.54419423666</v>
      </c>
      <c r="S77" s="48">
        <f t="shared" ref="S77:T77" si="14">S75-S76</f>
        <v>-56619.844838709672</v>
      </c>
      <c r="T77" s="68">
        <f t="shared" si="14"/>
        <v>-66256.697565099996</v>
      </c>
      <c r="U77" s="58" t="s">
        <v>67</v>
      </c>
    </row>
    <row r="79" spans="1:24" x14ac:dyDescent="0.25">
      <c r="A79" s="2" t="s">
        <v>55</v>
      </c>
      <c r="B79" s="2" t="s">
        <v>55</v>
      </c>
      <c r="C79" s="2" t="s">
        <v>55</v>
      </c>
      <c r="D79" s="2" t="s">
        <v>55</v>
      </c>
      <c r="E79" s="2" t="s">
        <v>55</v>
      </c>
      <c r="F79" s="2" t="s">
        <v>55</v>
      </c>
      <c r="G79" s="2" t="s">
        <v>55</v>
      </c>
      <c r="H79" s="2" t="s">
        <v>55</v>
      </c>
      <c r="I79" s="2" t="s">
        <v>55</v>
      </c>
      <c r="J79" s="2" t="s">
        <v>55</v>
      </c>
      <c r="K79" s="2" t="s">
        <v>55</v>
      </c>
      <c r="L79" s="2" t="s">
        <v>55</v>
      </c>
      <c r="M79" s="2" t="s">
        <v>55</v>
      </c>
      <c r="N79" s="2" t="s">
        <v>55</v>
      </c>
      <c r="O79" s="2" t="s">
        <v>55</v>
      </c>
      <c r="P79" s="2" t="s">
        <v>55</v>
      </c>
      <c r="Q79" s="2" t="s">
        <v>55</v>
      </c>
      <c r="R79" s="2" t="s">
        <v>55</v>
      </c>
      <c r="S79" s="2" t="s">
        <v>55</v>
      </c>
      <c r="T79" s="2" t="s">
        <v>55</v>
      </c>
    </row>
    <row r="81" spans="17:21" x14ac:dyDescent="0.25">
      <c r="R81" s="40"/>
      <c r="S81" s="40"/>
    </row>
    <row r="82" spans="17:21" x14ac:dyDescent="0.25">
      <c r="Q82" s="42"/>
      <c r="S82" s="49"/>
      <c r="T82" s="15"/>
      <c r="U82" s="39"/>
    </row>
    <row r="83" spans="17:21" x14ac:dyDescent="0.25">
      <c r="S83" s="49"/>
    </row>
  </sheetData>
  <mergeCells count="40">
    <mergeCell ref="A15:C15"/>
    <mergeCell ref="B8:D8"/>
    <mergeCell ref="B9:D9"/>
    <mergeCell ref="B10:D10"/>
    <mergeCell ref="B11:D11"/>
    <mergeCell ref="B13:D13"/>
    <mergeCell ref="B30:D30"/>
    <mergeCell ref="B16:D16"/>
    <mergeCell ref="B17:D17"/>
    <mergeCell ref="B18:D18"/>
    <mergeCell ref="B19:D19"/>
    <mergeCell ref="B20:D20"/>
    <mergeCell ref="B21:D21"/>
    <mergeCell ref="B23:D23"/>
    <mergeCell ref="B25:D25"/>
    <mergeCell ref="A27:C27"/>
    <mergeCell ref="B28:D28"/>
    <mergeCell ref="B29:D29"/>
    <mergeCell ref="B48:D48"/>
    <mergeCell ref="B32:D32"/>
    <mergeCell ref="A34:C34"/>
    <mergeCell ref="B35:D35"/>
    <mergeCell ref="B36:D36"/>
    <mergeCell ref="B37:D37"/>
    <mergeCell ref="B38:D38"/>
    <mergeCell ref="B39:D39"/>
    <mergeCell ref="B41:D41"/>
    <mergeCell ref="A43:C43"/>
    <mergeCell ref="B44:D44"/>
    <mergeCell ref="B46:D46"/>
    <mergeCell ref="B59:D59"/>
    <mergeCell ref="B60:D60"/>
    <mergeCell ref="B62:D62"/>
    <mergeCell ref="B71:D71"/>
    <mergeCell ref="A50:C50"/>
    <mergeCell ref="B51:D51"/>
    <mergeCell ref="B52:D52"/>
    <mergeCell ref="B53:D53"/>
    <mergeCell ref="B55:D55"/>
    <mergeCell ref="B56:D56"/>
  </mergeCells>
  <pageMargins left="0.7" right="0.7" top="0.75" bottom="0.75" header="0.3" footer="0.3"/>
  <pageSetup paperSize="5" scale="40" orientation="landscape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BBE524A-8E00-4084-A7D2-5734976CE65C}">
  <sheetPr>
    <pageSetUpPr fitToPage="1"/>
  </sheetPr>
  <dimension ref="A1:X82"/>
  <sheetViews>
    <sheetView zoomScale="87" zoomScaleNormal="87" zoomScaleSheetLayoutView="55" workbookViewId="0">
      <pane xSplit="4" ySplit="5" topLeftCell="J6" activePane="bottomRight" state="frozen"/>
      <selection activeCell="S56" sqref="S56"/>
      <selection pane="topRight" activeCell="S56" sqref="S56"/>
      <selection pane="bottomLeft" activeCell="S56" sqref="S56"/>
      <selection pane="bottomRight" activeCell="U20" sqref="U20"/>
    </sheetView>
  </sheetViews>
  <sheetFormatPr defaultColWidth="8.85546875" defaultRowHeight="15.75" x14ac:dyDescent="0.25"/>
  <cols>
    <col min="1" max="1" width="1.7109375" style="2" customWidth="1"/>
    <col min="2" max="3" width="16.28515625" style="2" customWidth="1"/>
    <col min="4" max="4" width="10" style="2" customWidth="1"/>
    <col min="5" max="7" width="16.28515625" style="2" customWidth="1"/>
    <col min="8" max="8" width="16.28515625" style="14" customWidth="1"/>
    <col min="9" max="16" width="16.28515625" style="2" customWidth="1"/>
    <col min="17" max="17" width="8.85546875" style="2"/>
    <col min="18" max="18" width="13.7109375" style="2" bestFit="1" customWidth="1"/>
    <col min="19" max="19" width="15.42578125" style="2" bestFit="1" customWidth="1"/>
    <col min="20" max="20" width="15.42578125" style="2" customWidth="1"/>
    <col min="21" max="21" width="19" style="2" customWidth="1"/>
    <col min="22" max="22" width="13" style="2" customWidth="1"/>
    <col min="23" max="16384" width="8.85546875" style="2"/>
  </cols>
  <sheetData>
    <row r="1" spans="1:23" x14ac:dyDescent="0.25">
      <c r="A1" s="1" t="s">
        <v>63</v>
      </c>
      <c r="H1" s="2"/>
    </row>
    <row r="2" spans="1:23" ht="16.5" thickBot="1" x14ac:dyDescent="0.3">
      <c r="A2" s="3" t="s">
        <v>56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</row>
    <row r="3" spans="1:23" x14ac:dyDescent="0.25">
      <c r="H3" s="2"/>
    </row>
    <row r="4" spans="1:23" x14ac:dyDescent="0.25">
      <c r="A4" s="5" t="s">
        <v>1</v>
      </c>
      <c r="B4" s="5"/>
      <c r="C4" s="5"/>
      <c r="D4" s="5"/>
      <c r="E4" s="6" t="s">
        <v>57</v>
      </c>
      <c r="F4" s="6" t="s">
        <v>57</v>
      </c>
      <c r="G4" s="6" t="s">
        <v>57</v>
      </c>
      <c r="H4" s="6" t="s">
        <v>57</v>
      </c>
      <c r="I4" s="6" t="s">
        <v>57</v>
      </c>
      <c r="J4" s="6" t="s">
        <v>57</v>
      </c>
      <c r="K4" s="6" t="s">
        <v>57</v>
      </c>
      <c r="L4" s="6" t="s">
        <v>57</v>
      </c>
      <c r="M4" s="6" t="s">
        <v>57</v>
      </c>
      <c r="N4" s="6" t="s">
        <v>57</v>
      </c>
      <c r="O4" s="6" t="s">
        <v>57</v>
      </c>
      <c r="P4" s="6" t="s">
        <v>57</v>
      </c>
      <c r="R4" s="7" t="s">
        <v>3</v>
      </c>
      <c r="S4" s="7" t="s">
        <v>4</v>
      </c>
      <c r="T4" s="52" t="s">
        <v>65</v>
      </c>
    </row>
    <row r="5" spans="1:23" x14ac:dyDescent="0.25">
      <c r="A5" s="8" t="s">
        <v>5</v>
      </c>
      <c r="B5" s="9"/>
      <c r="C5" s="9"/>
      <c r="D5" s="9"/>
      <c r="E5" s="10">
        <v>45504</v>
      </c>
      <c r="F5" s="10">
        <v>45535</v>
      </c>
      <c r="G5" s="11">
        <v>45565</v>
      </c>
      <c r="H5" s="10">
        <v>45596</v>
      </c>
      <c r="I5" s="10">
        <v>45626</v>
      </c>
      <c r="J5" s="10">
        <v>45657</v>
      </c>
      <c r="K5" s="10">
        <v>45688</v>
      </c>
      <c r="L5" s="11">
        <v>45716</v>
      </c>
      <c r="M5" s="10">
        <v>45747</v>
      </c>
      <c r="N5" s="10">
        <v>45777</v>
      </c>
      <c r="O5" s="10">
        <v>45808</v>
      </c>
      <c r="P5" s="10">
        <v>45838</v>
      </c>
      <c r="R5" s="7" t="s">
        <v>6</v>
      </c>
      <c r="S5" s="7" t="s">
        <v>64</v>
      </c>
      <c r="T5" s="7" t="s">
        <v>64</v>
      </c>
    </row>
    <row r="6" spans="1:23" x14ac:dyDescent="0.25">
      <c r="B6" s="9"/>
      <c r="C6" s="9"/>
      <c r="D6" s="9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R6" s="12"/>
    </row>
    <row r="7" spans="1:23" ht="16.5" thickBot="1" x14ac:dyDescent="0.3">
      <c r="A7" s="4" t="s">
        <v>7</v>
      </c>
      <c r="B7" s="4"/>
      <c r="C7" s="4"/>
      <c r="E7" s="13"/>
      <c r="F7" s="13"/>
      <c r="G7" s="13"/>
    </row>
    <row r="8" spans="1:23" x14ac:dyDescent="0.25">
      <c r="B8" s="75" t="s">
        <v>8</v>
      </c>
      <c r="C8" s="75"/>
      <c r="D8" s="75"/>
      <c r="E8" s="16">
        <v>221076</v>
      </c>
      <c r="F8" s="16">
        <v>187618</v>
      </c>
      <c r="G8" s="16">
        <v>135470</v>
      </c>
      <c r="H8" s="16">
        <v>156959.378</v>
      </c>
      <c r="I8" s="16">
        <v>298041</v>
      </c>
      <c r="J8" s="16">
        <v>203064</v>
      </c>
      <c r="K8" s="16">
        <v>171821</v>
      </c>
      <c r="L8" s="16">
        <v>149859</v>
      </c>
      <c r="M8" s="16">
        <v>160281</v>
      </c>
      <c r="N8" s="16">
        <v>245013</v>
      </c>
      <c r="O8" s="16">
        <v>274849</v>
      </c>
      <c r="P8" s="16">
        <v>221823</v>
      </c>
      <c r="S8" s="16">
        <v>9878.77</v>
      </c>
      <c r="T8" s="16">
        <v>1755.2</v>
      </c>
      <c r="W8" s="15"/>
    </row>
    <row r="9" spans="1:23" x14ac:dyDescent="0.25">
      <c r="B9" s="75" t="s">
        <v>9</v>
      </c>
      <c r="C9" s="75"/>
      <c r="D9" s="75"/>
      <c r="E9" s="16">
        <v>35917</v>
      </c>
      <c r="F9" s="16">
        <v>30423</v>
      </c>
      <c r="G9" s="16">
        <v>23568</v>
      </c>
      <c r="H9" s="16">
        <v>25598</v>
      </c>
      <c r="I9" s="16">
        <v>24912</v>
      </c>
      <c r="J9" s="16">
        <v>24428</v>
      </c>
      <c r="K9" s="16">
        <v>22135</v>
      </c>
      <c r="L9" s="16">
        <v>10614</v>
      </c>
      <c r="M9" s="16">
        <v>-18341</v>
      </c>
      <c r="N9" s="16">
        <v>-26553</v>
      </c>
      <c r="O9" s="16">
        <v>-31990</v>
      </c>
      <c r="P9" s="16">
        <v>-44847</v>
      </c>
      <c r="S9" s="16">
        <v>-48614.59</v>
      </c>
      <c r="T9" s="16">
        <v>-48614.59</v>
      </c>
    </row>
    <row r="10" spans="1:23" x14ac:dyDescent="0.25">
      <c r="B10" s="75" t="s">
        <v>10</v>
      </c>
      <c r="C10" s="75"/>
      <c r="D10" s="75"/>
      <c r="E10" s="16">
        <v>643864</v>
      </c>
      <c r="F10" s="16">
        <v>663364</v>
      </c>
      <c r="G10" s="16">
        <v>678247</v>
      </c>
      <c r="H10" s="16">
        <v>649194.48</v>
      </c>
      <c r="I10" s="16">
        <v>666037</v>
      </c>
      <c r="J10" s="16">
        <v>653443</v>
      </c>
      <c r="K10" s="16">
        <v>636228</v>
      </c>
      <c r="L10" s="16">
        <v>649528</v>
      </c>
      <c r="M10" s="16">
        <v>654726</v>
      </c>
      <c r="N10" s="16">
        <v>621747</v>
      </c>
      <c r="O10" s="16">
        <v>660381</v>
      </c>
      <c r="P10" s="16">
        <v>631944</v>
      </c>
      <c r="S10" s="16">
        <v>653043.67000000004</v>
      </c>
      <c r="T10" s="16">
        <v>639982.89999999991</v>
      </c>
    </row>
    <row r="11" spans="1:23" x14ac:dyDescent="0.25">
      <c r="B11" s="75" t="s">
        <v>11</v>
      </c>
      <c r="C11" s="75"/>
      <c r="D11" s="75"/>
      <c r="E11" s="17">
        <v>190</v>
      </c>
      <c r="F11" s="17">
        <v>148</v>
      </c>
      <c r="G11" s="17">
        <v>10905</v>
      </c>
      <c r="H11" s="17">
        <v>65.010000000000005</v>
      </c>
      <c r="I11" s="17">
        <v>23</v>
      </c>
      <c r="J11" s="17">
        <v>-1253</v>
      </c>
      <c r="K11" s="17">
        <v>-2530</v>
      </c>
      <c r="L11" s="17">
        <v>-2530</v>
      </c>
      <c r="M11" s="17">
        <v>-7737</v>
      </c>
      <c r="N11" s="17">
        <v>-7737</v>
      </c>
      <c r="O11" s="17">
        <v>-7737</v>
      </c>
      <c r="P11" s="17">
        <v>-7737</v>
      </c>
      <c r="S11" s="17">
        <v>-7737</v>
      </c>
      <c r="T11" s="17">
        <v>-7736.68</v>
      </c>
    </row>
    <row r="12" spans="1:23" x14ac:dyDescent="0.25">
      <c r="E12" s="16"/>
      <c r="F12" s="16"/>
      <c r="G12" s="16"/>
      <c r="H12" s="16"/>
      <c r="I12" s="16"/>
      <c r="J12" s="16"/>
      <c r="K12" s="16"/>
      <c r="L12" s="16"/>
      <c r="M12" s="16"/>
      <c r="N12" s="16"/>
      <c r="O12" s="16"/>
      <c r="P12" s="16"/>
      <c r="S12" s="16"/>
      <c r="T12" s="16"/>
    </row>
    <row r="13" spans="1:23" x14ac:dyDescent="0.25">
      <c r="B13" s="72" t="s">
        <v>12</v>
      </c>
      <c r="C13" s="72"/>
      <c r="D13" s="72"/>
      <c r="E13" s="17">
        <v>901047</v>
      </c>
      <c r="F13" s="17">
        <v>881553</v>
      </c>
      <c r="G13" s="17">
        <v>848190</v>
      </c>
      <c r="H13" s="17">
        <v>831816.86800000002</v>
      </c>
      <c r="I13" s="17">
        <v>989013</v>
      </c>
      <c r="J13" s="17">
        <v>879682</v>
      </c>
      <c r="K13" s="17">
        <v>827654</v>
      </c>
      <c r="L13" s="17">
        <v>807471</v>
      </c>
      <c r="M13" s="17">
        <v>788929</v>
      </c>
      <c r="N13" s="17">
        <v>832470</v>
      </c>
      <c r="O13" s="17">
        <v>895503</v>
      </c>
      <c r="P13" s="17">
        <f>SUM(P8:P11)</f>
        <v>801183</v>
      </c>
      <c r="S13" s="17">
        <f>SUM(S8:S11)</f>
        <v>606570.85000000009</v>
      </c>
      <c r="T13" s="17">
        <f>SUM(T8:T11)</f>
        <v>585386.82999999984</v>
      </c>
    </row>
    <row r="14" spans="1:23" x14ac:dyDescent="0.25">
      <c r="E14" s="16"/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S14" s="16"/>
      <c r="T14" s="16"/>
    </row>
    <row r="15" spans="1:23" ht="16.5" thickBot="1" x14ac:dyDescent="0.3">
      <c r="A15" s="76" t="s">
        <v>13</v>
      </c>
      <c r="B15" s="76"/>
      <c r="C15" s="76"/>
      <c r="E15" s="16"/>
      <c r="F15" s="16"/>
      <c r="G15" s="16"/>
      <c r="H15" s="16"/>
      <c r="I15" s="16"/>
      <c r="J15" s="16"/>
      <c r="K15" s="16"/>
      <c r="L15" s="16"/>
      <c r="M15" s="16"/>
      <c r="N15" s="16"/>
      <c r="O15" s="16"/>
      <c r="P15" s="16"/>
      <c r="S15" s="16"/>
      <c r="T15" s="16"/>
    </row>
    <row r="16" spans="1:23" x14ac:dyDescent="0.25">
      <c r="B16" s="71" t="s">
        <v>14</v>
      </c>
      <c r="C16" s="71"/>
      <c r="D16" s="71"/>
      <c r="E16" s="16">
        <v>10000</v>
      </c>
      <c r="F16" s="16">
        <v>10000</v>
      </c>
      <c r="G16" s="16">
        <v>10000</v>
      </c>
      <c r="H16" s="16">
        <v>10000</v>
      </c>
      <c r="I16" s="16">
        <v>10000</v>
      </c>
      <c r="J16" s="16">
        <v>10000</v>
      </c>
      <c r="K16" s="16">
        <v>10000</v>
      </c>
      <c r="L16" s="16">
        <v>10000</v>
      </c>
      <c r="M16" s="16">
        <v>10000</v>
      </c>
      <c r="N16" s="16">
        <v>10000</v>
      </c>
      <c r="O16" s="16">
        <v>10000</v>
      </c>
      <c r="P16" s="16">
        <v>10000</v>
      </c>
      <c r="S16" s="16">
        <v>10000</v>
      </c>
      <c r="T16" s="16">
        <v>10000</v>
      </c>
    </row>
    <row r="17" spans="1:20" x14ac:dyDescent="0.25">
      <c r="B17" s="75" t="s">
        <v>15</v>
      </c>
      <c r="C17" s="75"/>
      <c r="D17" s="75"/>
      <c r="E17" s="16">
        <v>0</v>
      </c>
      <c r="F17" s="16">
        <v>0</v>
      </c>
      <c r="G17" s="16">
        <v>0</v>
      </c>
      <c r="H17" s="16">
        <v>0</v>
      </c>
      <c r="I17" s="16">
        <v>0</v>
      </c>
      <c r="J17" s="16">
        <v>0</v>
      </c>
      <c r="K17" s="16">
        <v>0</v>
      </c>
      <c r="L17" s="16">
        <v>0</v>
      </c>
      <c r="M17" s="16">
        <v>0</v>
      </c>
      <c r="N17" s="16">
        <v>0</v>
      </c>
      <c r="O17" s="16">
        <v>0</v>
      </c>
      <c r="P17" s="16">
        <v>0</v>
      </c>
      <c r="S17" s="16">
        <v>0</v>
      </c>
      <c r="T17" s="16">
        <v>0</v>
      </c>
    </row>
    <row r="18" spans="1:20" x14ac:dyDescent="0.25">
      <c r="B18" s="75" t="s">
        <v>16</v>
      </c>
      <c r="C18" s="75"/>
      <c r="D18" s="75"/>
      <c r="E18" s="16">
        <v>0</v>
      </c>
      <c r="F18" s="16">
        <v>0</v>
      </c>
      <c r="G18" s="16">
        <v>0</v>
      </c>
      <c r="H18" s="16">
        <v>0</v>
      </c>
      <c r="I18" s="16">
        <v>0</v>
      </c>
      <c r="J18" s="16">
        <v>0</v>
      </c>
      <c r="K18" s="16">
        <v>0</v>
      </c>
      <c r="L18" s="16">
        <v>0</v>
      </c>
      <c r="M18" s="16">
        <v>0</v>
      </c>
      <c r="N18" s="16">
        <v>0</v>
      </c>
      <c r="O18" s="16">
        <v>0</v>
      </c>
      <c r="P18" s="16">
        <v>0</v>
      </c>
      <c r="S18" s="16">
        <v>0</v>
      </c>
      <c r="T18" s="16">
        <v>0</v>
      </c>
    </row>
    <row r="19" spans="1:20" x14ac:dyDescent="0.25">
      <c r="B19" s="75" t="s">
        <v>17</v>
      </c>
      <c r="C19" s="75"/>
      <c r="D19" s="75"/>
      <c r="E19" s="16">
        <v>60825</v>
      </c>
      <c r="F19" s="16">
        <v>60825</v>
      </c>
      <c r="G19" s="16">
        <v>60825</v>
      </c>
      <c r="H19" s="16">
        <v>60825.46</v>
      </c>
      <c r="I19" s="16">
        <v>60825</v>
      </c>
      <c r="J19" s="16">
        <v>60825</v>
      </c>
      <c r="K19" s="16">
        <v>60825</v>
      </c>
      <c r="L19" s="16">
        <v>60825</v>
      </c>
      <c r="M19" s="16">
        <v>60825</v>
      </c>
      <c r="N19" s="16">
        <v>60825</v>
      </c>
      <c r="O19" s="16">
        <v>60825</v>
      </c>
      <c r="P19" s="16">
        <v>60825</v>
      </c>
      <c r="S19" s="16">
        <v>60825</v>
      </c>
      <c r="T19" s="16">
        <v>60825.46</v>
      </c>
    </row>
    <row r="20" spans="1:20" x14ac:dyDescent="0.25">
      <c r="B20" s="71" t="s">
        <v>18</v>
      </c>
      <c r="C20" s="71"/>
      <c r="D20" s="71"/>
      <c r="E20" s="16">
        <v>0</v>
      </c>
      <c r="F20" s="16">
        <v>0</v>
      </c>
      <c r="G20" s="16">
        <v>0</v>
      </c>
      <c r="H20" s="16">
        <v>0</v>
      </c>
      <c r="I20" s="16">
        <v>0</v>
      </c>
      <c r="J20" s="16">
        <v>0</v>
      </c>
      <c r="K20" s="16">
        <v>0</v>
      </c>
      <c r="L20" s="16">
        <v>0</v>
      </c>
      <c r="M20" s="16">
        <v>0</v>
      </c>
      <c r="N20" s="16">
        <v>0</v>
      </c>
      <c r="O20" s="16">
        <v>0</v>
      </c>
      <c r="P20" s="16">
        <v>0</v>
      </c>
      <c r="S20" s="16">
        <v>0</v>
      </c>
      <c r="T20" s="16">
        <v>0</v>
      </c>
    </row>
    <row r="21" spans="1:20" x14ac:dyDescent="0.25">
      <c r="B21" s="75" t="s">
        <v>19</v>
      </c>
      <c r="C21" s="75"/>
      <c r="D21" s="75"/>
      <c r="E21" s="17">
        <v>180406</v>
      </c>
      <c r="F21" s="17">
        <v>180406</v>
      </c>
      <c r="G21" s="17">
        <v>180406</v>
      </c>
      <c r="H21" s="17">
        <v>180405.95</v>
      </c>
      <c r="I21" s="17">
        <v>180406</v>
      </c>
      <c r="J21" s="17">
        <v>180406</v>
      </c>
      <c r="K21" s="17">
        <v>180406</v>
      </c>
      <c r="L21" s="17">
        <v>180406</v>
      </c>
      <c r="M21" s="17">
        <v>180406</v>
      </c>
      <c r="N21" s="17">
        <v>180406</v>
      </c>
      <c r="O21" s="17">
        <v>180406</v>
      </c>
      <c r="P21" s="17">
        <v>180406</v>
      </c>
      <c r="S21" s="17">
        <v>180406</v>
      </c>
      <c r="T21" s="17">
        <v>180405.95</v>
      </c>
    </row>
    <row r="22" spans="1:20" x14ac:dyDescent="0.25">
      <c r="E22" s="16">
        <v>251231</v>
      </c>
      <c r="F22" s="16">
        <v>251231</v>
      </c>
      <c r="G22" s="16">
        <v>251231</v>
      </c>
      <c r="H22" s="16">
        <v>251231.41</v>
      </c>
      <c r="I22" s="16">
        <v>251231</v>
      </c>
      <c r="J22" s="16">
        <v>251231</v>
      </c>
      <c r="K22" s="16">
        <v>251231</v>
      </c>
      <c r="L22" s="16">
        <v>251231</v>
      </c>
      <c r="M22" s="16">
        <v>251231</v>
      </c>
      <c r="N22" s="16">
        <v>251231</v>
      </c>
      <c r="O22" s="16">
        <v>251231</v>
      </c>
      <c r="P22" s="16">
        <v>251231</v>
      </c>
      <c r="S22" s="16">
        <f>SUM(S16:S21)</f>
        <v>251231</v>
      </c>
      <c r="T22" s="16">
        <f>SUM(T16:T21)</f>
        <v>251231.41</v>
      </c>
    </row>
    <row r="23" spans="1:20" x14ac:dyDescent="0.25">
      <c r="B23" s="72" t="s">
        <v>20</v>
      </c>
      <c r="C23" s="72"/>
      <c r="D23" s="72"/>
      <c r="E23" s="17">
        <v>-123509</v>
      </c>
      <c r="F23" s="17">
        <v>-123884</v>
      </c>
      <c r="G23" s="17">
        <v>-124258</v>
      </c>
      <c r="H23" s="17">
        <v>-124633.18000000001</v>
      </c>
      <c r="I23" s="17">
        <v>-125008</v>
      </c>
      <c r="J23" s="17">
        <v>-125383</v>
      </c>
      <c r="K23" s="17">
        <v>-125758</v>
      </c>
      <c r="L23" s="17">
        <v>-126132</v>
      </c>
      <c r="M23" s="17">
        <v>-139250</v>
      </c>
      <c r="N23" s="17">
        <v>-139625</v>
      </c>
      <c r="O23" s="17">
        <v>-140000</v>
      </c>
      <c r="P23" s="17">
        <v>-140375</v>
      </c>
      <c r="S23" s="17">
        <v>-141124</v>
      </c>
      <c r="T23" s="17">
        <v>-141236.59</v>
      </c>
    </row>
    <row r="24" spans="1:20" x14ac:dyDescent="0.25">
      <c r="B24" s="19"/>
      <c r="C24" s="19"/>
      <c r="D24" s="19"/>
      <c r="E24" s="20"/>
      <c r="F24" s="20"/>
      <c r="G24" s="20"/>
      <c r="H24" s="20"/>
      <c r="I24" s="20"/>
      <c r="J24" s="20"/>
      <c r="K24" s="20"/>
      <c r="L24" s="20"/>
      <c r="M24" s="20"/>
      <c r="N24" s="20"/>
      <c r="O24" s="20"/>
      <c r="P24" s="20"/>
      <c r="S24" s="20"/>
      <c r="T24" s="20"/>
    </row>
    <row r="25" spans="1:20" x14ac:dyDescent="0.25">
      <c r="B25" s="72" t="s">
        <v>21</v>
      </c>
      <c r="C25" s="72"/>
      <c r="D25" s="72"/>
      <c r="E25" s="17">
        <v>127723</v>
      </c>
      <c r="F25" s="17">
        <v>127348</v>
      </c>
      <c r="G25" s="17">
        <v>126973</v>
      </c>
      <c r="H25" s="17">
        <v>126598.23</v>
      </c>
      <c r="I25" s="17">
        <v>126223</v>
      </c>
      <c r="J25" s="17">
        <v>125849</v>
      </c>
      <c r="K25" s="17">
        <v>125474</v>
      </c>
      <c r="L25" s="17">
        <v>125099</v>
      </c>
      <c r="M25" s="17">
        <v>111981</v>
      </c>
      <c r="N25" s="17">
        <v>111606</v>
      </c>
      <c r="O25" s="17">
        <v>111232</v>
      </c>
      <c r="P25" s="17">
        <v>110857</v>
      </c>
      <c r="S25" s="17">
        <f>SUM(S22:S23)</f>
        <v>110107</v>
      </c>
      <c r="T25" s="17">
        <f>SUM(T22:T23)</f>
        <v>109994.82</v>
      </c>
    </row>
    <row r="26" spans="1:20" x14ac:dyDescent="0.25">
      <c r="E26" s="16"/>
      <c r="F26" s="16"/>
      <c r="G26" s="16"/>
      <c r="H26" s="16"/>
      <c r="I26" s="16"/>
      <c r="J26" s="16"/>
      <c r="K26" s="16"/>
      <c r="L26" s="16"/>
      <c r="M26" s="16"/>
      <c r="N26" s="16"/>
      <c r="O26" s="16"/>
      <c r="P26" s="16"/>
      <c r="S26" s="16"/>
      <c r="T26" s="16"/>
    </row>
    <row r="27" spans="1:20" ht="16.5" thickBot="1" x14ac:dyDescent="0.3">
      <c r="A27" s="76" t="s">
        <v>22</v>
      </c>
      <c r="B27" s="76"/>
      <c r="C27" s="76"/>
      <c r="E27" s="16"/>
      <c r="F27" s="16"/>
      <c r="G27" s="16"/>
      <c r="H27" s="16"/>
      <c r="I27" s="16"/>
      <c r="J27" s="16"/>
      <c r="K27" s="16"/>
      <c r="L27" s="16"/>
      <c r="M27" s="16"/>
      <c r="N27" s="16"/>
      <c r="O27" s="16"/>
      <c r="P27" s="16"/>
      <c r="S27" s="16"/>
      <c r="T27" s="16"/>
    </row>
    <row r="28" spans="1:20" ht="15" customHeight="1" x14ac:dyDescent="0.25">
      <c r="B28" s="75" t="s">
        <v>23</v>
      </c>
      <c r="C28" s="75"/>
      <c r="D28" s="75"/>
      <c r="E28" s="17">
        <v>0</v>
      </c>
      <c r="F28" s="17">
        <v>0</v>
      </c>
      <c r="G28" s="17">
        <v>0</v>
      </c>
      <c r="H28" s="17">
        <v>0</v>
      </c>
      <c r="I28" s="17">
        <v>0</v>
      </c>
      <c r="J28" s="17">
        <v>0</v>
      </c>
      <c r="K28" s="17">
        <v>0</v>
      </c>
      <c r="L28" s="17">
        <v>0</v>
      </c>
      <c r="M28" s="17">
        <v>0</v>
      </c>
      <c r="N28" s="17">
        <v>0</v>
      </c>
      <c r="O28" s="17">
        <v>0</v>
      </c>
      <c r="P28" s="17"/>
      <c r="S28" s="17"/>
      <c r="T28" s="17"/>
    </row>
    <row r="29" spans="1:20" x14ac:dyDescent="0.25">
      <c r="B29" s="71"/>
      <c r="C29" s="71"/>
      <c r="D29" s="71"/>
      <c r="E29" s="16"/>
      <c r="F29" s="16"/>
      <c r="G29" s="16"/>
      <c r="H29" s="16"/>
      <c r="I29" s="16"/>
      <c r="J29" s="16"/>
      <c r="K29" s="16"/>
      <c r="L29" s="16"/>
      <c r="M29" s="16"/>
      <c r="N29" s="16"/>
      <c r="O29" s="16"/>
      <c r="P29" s="16"/>
      <c r="S29" s="16"/>
      <c r="T29" s="16"/>
    </row>
    <row r="30" spans="1:20" x14ac:dyDescent="0.25">
      <c r="B30" s="72" t="s">
        <v>24</v>
      </c>
      <c r="C30" s="72"/>
      <c r="D30" s="72"/>
      <c r="E30" s="17">
        <v>0</v>
      </c>
      <c r="F30" s="17">
        <v>0</v>
      </c>
      <c r="G30" s="17">
        <v>0</v>
      </c>
      <c r="H30" s="17">
        <v>0</v>
      </c>
      <c r="I30" s="17">
        <v>0</v>
      </c>
      <c r="J30" s="17">
        <v>0</v>
      </c>
      <c r="K30" s="17">
        <v>0</v>
      </c>
      <c r="L30" s="17">
        <v>0</v>
      </c>
      <c r="M30" s="17">
        <v>0</v>
      </c>
      <c r="N30" s="17">
        <v>0</v>
      </c>
      <c r="O30" s="17">
        <v>0</v>
      </c>
      <c r="P30" s="17"/>
      <c r="S30" s="17"/>
      <c r="T30" s="17"/>
    </row>
    <row r="31" spans="1:20" x14ac:dyDescent="0.25">
      <c r="E31" s="16"/>
      <c r="F31" s="16"/>
      <c r="G31" s="16"/>
      <c r="H31" s="16"/>
      <c r="I31" s="16"/>
      <c r="J31" s="16"/>
      <c r="K31" s="16"/>
      <c r="L31" s="16"/>
      <c r="M31" s="16"/>
      <c r="N31" s="16"/>
      <c r="O31" s="16"/>
      <c r="P31" s="16"/>
      <c r="S31" s="16"/>
      <c r="T31" s="16"/>
    </row>
    <row r="32" spans="1:20" ht="16.5" thickBot="1" x14ac:dyDescent="0.3">
      <c r="B32" s="72" t="s">
        <v>25</v>
      </c>
      <c r="C32" s="72"/>
      <c r="D32" s="72"/>
      <c r="E32" s="21">
        <v>1028770</v>
      </c>
      <c r="F32" s="21">
        <v>1008901</v>
      </c>
      <c r="G32" s="21">
        <v>975163</v>
      </c>
      <c r="H32" s="21">
        <v>958415.098</v>
      </c>
      <c r="I32" s="21">
        <v>1115236</v>
      </c>
      <c r="J32" s="21">
        <v>1005531</v>
      </c>
      <c r="K32" s="21">
        <v>953128</v>
      </c>
      <c r="L32" s="21">
        <v>932570</v>
      </c>
      <c r="M32" s="21">
        <v>900910</v>
      </c>
      <c r="N32" s="21">
        <v>944076</v>
      </c>
      <c r="O32" s="21">
        <v>1006735</v>
      </c>
      <c r="P32" s="21">
        <f>SUM(P25,P13)</f>
        <v>912040</v>
      </c>
      <c r="S32" s="21">
        <f>SUM(S25,S13)</f>
        <v>716677.85000000009</v>
      </c>
      <c r="T32" s="21">
        <f>SUM(T25,T13)</f>
        <v>695381.64999999991</v>
      </c>
    </row>
    <row r="33" spans="1:20" ht="16.5" thickTop="1" x14ac:dyDescent="0.25">
      <c r="E33" s="16"/>
      <c r="F33" s="16"/>
      <c r="G33" s="16"/>
      <c r="H33" s="16"/>
      <c r="I33" s="16"/>
      <c r="J33" s="16"/>
      <c r="K33" s="16"/>
      <c r="L33" s="16"/>
      <c r="M33" s="16"/>
      <c r="N33" s="16"/>
      <c r="O33" s="16"/>
      <c r="P33" s="16"/>
      <c r="S33" s="16"/>
      <c r="T33" s="16"/>
    </row>
    <row r="34" spans="1:20" ht="16.5" thickBot="1" x14ac:dyDescent="0.3">
      <c r="A34" s="76" t="s">
        <v>26</v>
      </c>
      <c r="B34" s="76"/>
      <c r="C34" s="76"/>
      <c r="E34" s="16"/>
      <c r="F34" s="16"/>
      <c r="G34" s="16"/>
      <c r="H34" s="16"/>
      <c r="I34" s="16"/>
      <c r="J34" s="16"/>
      <c r="K34" s="16"/>
      <c r="L34" s="16"/>
      <c r="M34" s="16"/>
      <c r="N34" s="16"/>
      <c r="O34" s="16"/>
      <c r="P34" s="16"/>
      <c r="S34" s="16"/>
      <c r="T34" s="16"/>
    </row>
    <row r="35" spans="1:20" x14ac:dyDescent="0.25">
      <c r="B35" s="75" t="s">
        <v>27</v>
      </c>
      <c r="C35" s="75"/>
      <c r="D35" s="75"/>
      <c r="E35" s="16">
        <v>-181858</v>
      </c>
      <c r="F35" s="16">
        <v>-172097</v>
      </c>
      <c r="G35" s="16">
        <v>-179662</v>
      </c>
      <c r="H35" s="16">
        <v>-169950.43</v>
      </c>
      <c r="I35" s="16">
        <v>-237884</v>
      </c>
      <c r="J35" s="16">
        <v>-199776</v>
      </c>
      <c r="K35" s="16">
        <v>-168283</v>
      </c>
      <c r="L35" s="16">
        <v>-173980</v>
      </c>
      <c r="M35" s="16">
        <v>-157719</v>
      </c>
      <c r="N35" s="16">
        <v>-198045</v>
      </c>
      <c r="O35" s="16">
        <v>-190936</v>
      </c>
      <c r="P35" s="16">
        <v>-156493</v>
      </c>
      <c r="S35" s="16">
        <v>-188788.76</v>
      </c>
      <c r="T35" s="16">
        <v>-178464.57</v>
      </c>
    </row>
    <row r="36" spans="1:20" x14ac:dyDescent="0.25">
      <c r="B36" s="75" t="s">
        <v>28</v>
      </c>
      <c r="C36" s="75"/>
      <c r="D36" s="75"/>
      <c r="E36" s="16">
        <v>-14467</v>
      </c>
      <c r="F36" s="16">
        <v>-10187</v>
      </c>
      <c r="G36" s="16">
        <v>-10874</v>
      </c>
      <c r="H36" s="16">
        <v>-15224.9</v>
      </c>
      <c r="I36" s="16">
        <v>-17078</v>
      </c>
      <c r="J36" s="16">
        <v>-18453</v>
      </c>
      <c r="K36" s="16">
        <v>-12816</v>
      </c>
      <c r="L36" s="16">
        <v>-14180</v>
      </c>
      <c r="M36" s="16">
        <v>-9634</v>
      </c>
      <c r="N36" s="16">
        <v>-14737</v>
      </c>
      <c r="O36" s="16">
        <v>-7963</v>
      </c>
      <c r="P36" s="16">
        <v>-13649</v>
      </c>
      <c r="S36" s="16">
        <v>-4496.8999999999996</v>
      </c>
      <c r="T36" s="16">
        <v>-5375.08</v>
      </c>
    </row>
    <row r="37" spans="1:20" x14ac:dyDescent="0.25">
      <c r="B37" s="75" t="s">
        <v>29</v>
      </c>
      <c r="C37" s="75"/>
      <c r="D37" s="75"/>
      <c r="E37" s="16">
        <v>-41432</v>
      </c>
      <c r="F37" s="16">
        <v>-42667</v>
      </c>
      <c r="G37" s="16">
        <v>-43902</v>
      </c>
      <c r="H37" s="16">
        <v>-45137.05</v>
      </c>
      <c r="I37" s="16">
        <v>-46372</v>
      </c>
      <c r="J37" s="16">
        <v>-45137</v>
      </c>
      <c r="K37" s="16">
        <v>-27847</v>
      </c>
      <c r="L37" s="16">
        <v>-27847</v>
      </c>
      <c r="M37" s="16">
        <v>-28303</v>
      </c>
      <c r="N37" s="16">
        <v>-27068</v>
      </c>
      <c r="O37" s="16">
        <v>-28303</v>
      </c>
      <c r="P37" s="16">
        <v>-28303</v>
      </c>
      <c r="S37" s="16">
        <v>-30773</v>
      </c>
      <c r="T37" s="16">
        <v>-18367.97</v>
      </c>
    </row>
    <row r="38" spans="1:20" x14ac:dyDescent="0.25">
      <c r="B38" s="75" t="s">
        <v>30</v>
      </c>
      <c r="C38" s="75"/>
      <c r="D38" s="75"/>
      <c r="E38" s="16">
        <v>-198942</v>
      </c>
      <c r="F38" s="16">
        <v>-205744</v>
      </c>
      <c r="G38" s="16">
        <v>-181521</v>
      </c>
      <c r="H38" s="16">
        <v>-165419.22</v>
      </c>
      <c r="I38" s="16">
        <v>-257818</v>
      </c>
      <c r="J38" s="16">
        <v>-182685</v>
      </c>
      <c r="K38" s="16">
        <v>-196420</v>
      </c>
      <c r="L38" s="16">
        <v>-161530</v>
      </c>
      <c r="M38" s="16">
        <v>-211366</v>
      </c>
      <c r="N38" s="16">
        <v>-196703</v>
      </c>
      <c r="O38" s="16">
        <v>-292321</v>
      </c>
      <c r="P38" s="16">
        <v>-222314</v>
      </c>
      <c r="S38" s="16">
        <v>-225462.13999999998</v>
      </c>
      <c r="T38" s="16">
        <v>-220452.82</v>
      </c>
    </row>
    <row r="39" spans="1:20" x14ac:dyDescent="0.25">
      <c r="B39" s="2" t="s">
        <v>58</v>
      </c>
      <c r="E39" s="16">
        <v>-85809</v>
      </c>
      <c r="F39" s="16">
        <v>-86009</v>
      </c>
      <c r="G39" s="16">
        <v>-85909</v>
      </c>
      <c r="H39" s="16">
        <v>-85909.23</v>
      </c>
      <c r="I39" s="16">
        <v>-86009</v>
      </c>
      <c r="J39" s="16">
        <v>-86009</v>
      </c>
      <c r="K39" s="16">
        <v>-86009</v>
      </c>
      <c r="L39" s="16">
        <v>-86009</v>
      </c>
      <c r="M39" s="16">
        <v>-66919</v>
      </c>
      <c r="N39" s="16">
        <v>-66919</v>
      </c>
      <c r="O39" s="16">
        <v>-66919</v>
      </c>
      <c r="P39" s="16">
        <v>-66919</v>
      </c>
      <c r="S39" s="16">
        <v>-66919</v>
      </c>
      <c r="T39" s="16">
        <v>-66918.5</v>
      </c>
    </row>
    <row r="40" spans="1:20" x14ac:dyDescent="0.25">
      <c r="B40" s="75" t="s">
        <v>31</v>
      </c>
      <c r="C40" s="75"/>
      <c r="D40" s="75"/>
      <c r="E40" s="17">
        <v>0</v>
      </c>
      <c r="F40" s="17">
        <v>0</v>
      </c>
      <c r="G40" s="17">
        <v>0</v>
      </c>
      <c r="H40" s="17">
        <v>0</v>
      </c>
      <c r="I40" s="17">
        <v>0</v>
      </c>
      <c r="J40" s="17">
        <v>0</v>
      </c>
      <c r="K40" s="17">
        <v>0</v>
      </c>
      <c r="L40" s="17">
        <v>0</v>
      </c>
      <c r="M40" s="17">
        <v>0</v>
      </c>
      <c r="N40" s="17">
        <v>0</v>
      </c>
      <c r="O40" s="17">
        <v>0</v>
      </c>
      <c r="P40" s="17">
        <v>0</v>
      </c>
      <c r="S40" s="17"/>
      <c r="T40" s="17"/>
    </row>
    <row r="41" spans="1:20" x14ac:dyDescent="0.25">
      <c r="E41" s="16"/>
      <c r="F41" s="16"/>
      <c r="G41" s="16"/>
      <c r="H41" s="16"/>
      <c r="I41" s="16"/>
      <c r="J41" s="16"/>
      <c r="K41" s="16"/>
      <c r="L41" s="16"/>
      <c r="M41" s="16"/>
      <c r="N41" s="16"/>
      <c r="O41" s="16"/>
      <c r="P41" s="16"/>
      <c r="S41" s="16"/>
      <c r="T41" s="16"/>
    </row>
    <row r="42" spans="1:20" x14ac:dyDescent="0.25">
      <c r="B42" s="72" t="s">
        <v>32</v>
      </c>
      <c r="C42" s="72"/>
      <c r="D42" s="72"/>
      <c r="E42" s="17">
        <v>-522508</v>
      </c>
      <c r="F42" s="17">
        <v>-516704</v>
      </c>
      <c r="G42" s="17">
        <v>-501868</v>
      </c>
      <c r="H42" s="17">
        <v>-481640.82999999996</v>
      </c>
      <c r="I42" s="17">
        <v>-645161</v>
      </c>
      <c r="J42" s="17">
        <v>-532060</v>
      </c>
      <c r="K42" s="17">
        <v>-491375</v>
      </c>
      <c r="L42" s="17">
        <v>-463546</v>
      </c>
      <c r="M42" s="17">
        <v>-473941</v>
      </c>
      <c r="N42" s="17">
        <v>-503472</v>
      </c>
      <c r="O42" s="17">
        <v>-586442</v>
      </c>
      <c r="P42" s="17">
        <v>-487678</v>
      </c>
      <c r="S42" s="17">
        <f>SUM(S35:S41)</f>
        <v>-516439.8</v>
      </c>
      <c r="T42" s="17">
        <f>SUM(T35:T41)</f>
        <v>-489578.94</v>
      </c>
    </row>
    <row r="43" spans="1:20" x14ac:dyDescent="0.25">
      <c r="E43" s="16"/>
      <c r="F43" s="16"/>
      <c r="G43" s="16"/>
      <c r="H43" s="16"/>
      <c r="I43" s="16"/>
      <c r="J43" s="16"/>
      <c r="K43" s="16"/>
      <c r="L43" s="16"/>
      <c r="M43" s="16"/>
      <c r="N43" s="16"/>
      <c r="O43" s="16"/>
      <c r="P43" s="16"/>
      <c r="S43" s="16"/>
      <c r="T43" s="16"/>
    </row>
    <row r="44" spans="1:20" ht="16.5" thickBot="1" x14ac:dyDescent="0.3">
      <c r="A44" s="76" t="s">
        <v>33</v>
      </c>
      <c r="B44" s="76"/>
      <c r="C44" s="76"/>
      <c r="E44" s="16"/>
      <c r="F44" s="16"/>
      <c r="G44" s="16"/>
      <c r="H44" s="16"/>
      <c r="I44" s="16"/>
      <c r="J44" s="16"/>
      <c r="K44" s="16"/>
      <c r="L44" s="16"/>
      <c r="M44" s="16"/>
      <c r="N44" s="16"/>
      <c r="O44" s="16"/>
      <c r="P44" s="16"/>
      <c r="S44" s="16"/>
      <c r="T44" s="16"/>
    </row>
    <row r="45" spans="1:20" x14ac:dyDescent="0.25">
      <c r="B45" s="75" t="s">
        <v>34</v>
      </c>
      <c r="C45" s="75"/>
      <c r="D45" s="75"/>
      <c r="E45" s="17">
        <v>0</v>
      </c>
      <c r="F45" s="17">
        <v>0</v>
      </c>
      <c r="G45" s="17">
        <v>0</v>
      </c>
      <c r="H45" s="17">
        <v>0</v>
      </c>
      <c r="I45" s="17">
        <v>0</v>
      </c>
      <c r="J45" s="17">
        <v>0</v>
      </c>
      <c r="K45" s="17">
        <v>0</v>
      </c>
      <c r="L45" s="17">
        <v>0</v>
      </c>
      <c r="M45" s="17">
        <v>0</v>
      </c>
      <c r="N45" s="17">
        <v>0</v>
      </c>
      <c r="O45" s="17">
        <v>0</v>
      </c>
      <c r="P45" s="17"/>
      <c r="S45" s="17"/>
      <c r="T45" s="17"/>
    </row>
    <row r="46" spans="1:20" x14ac:dyDescent="0.25">
      <c r="E46" s="16"/>
      <c r="F46" s="16"/>
      <c r="G46" s="16"/>
      <c r="H46" s="16"/>
      <c r="I46" s="16"/>
      <c r="J46" s="16"/>
      <c r="K46" s="16"/>
      <c r="L46" s="16"/>
      <c r="M46" s="16"/>
      <c r="N46" s="16"/>
      <c r="O46" s="16"/>
      <c r="P46" s="16"/>
      <c r="S46" s="16"/>
      <c r="T46" s="16"/>
    </row>
    <row r="47" spans="1:20" x14ac:dyDescent="0.25">
      <c r="B47" s="72" t="s">
        <v>35</v>
      </c>
      <c r="C47" s="72"/>
      <c r="D47" s="72"/>
      <c r="E47" s="17">
        <v>0</v>
      </c>
      <c r="F47" s="17">
        <v>0</v>
      </c>
      <c r="G47" s="17">
        <v>0</v>
      </c>
      <c r="H47" s="17">
        <v>0</v>
      </c>
      <c r="I47" s="17">
        <v>0</v>
      </c>
      <c r="J47" s="17">
        <v>0</v>
      </c>
      <c r="K47" s="17">
        <v>0</v>
      </c>
      <c r="L47" s="17">
        <v>0</v>
      </c>
      <c r="M47" s="17">
        <v>0</v>
      </c>
      <c r="N47" s="17">
        <v>0</v>
      </c>
      <c r="O47" s="17">
        <v>0</v>
      </c>
      <c r="P47" s="17"/>
      <c r="S47" s="17"/>
      <c r="T47" s="17"/>
    </row>
    <row r="48" spans="1:20" x14ac:dyDescent="0.25">
      <c r="B48" s="18"/>
      <c r="E48" s="16"/>
      <c r="F48" s="16"/>
      <c r="G48" s="16"/>
      <c r="H48" s="16"/>
      <c r="I48" s="16"/>
      <c r="J48" s="16"/>
      <c r="K48" s="16"/>
      <c r="L48" s="16"/>
      <c r="M48" s="16"/>
      <c r="N48" s="16"/>
      <c r="O48" s="16"/>
      <c r="P48" s="16"/>
      <c r="S48" s="16"/>
      <c r="T48" s="16"/>
    </row>
    <row r="49" spans="1:20" x14ac:dyDescent="0.25">
      <c r="B49" s="72" t="s">
        <v>36</v>
      </c>
      <c r="C49" s="72"/>
      <c r="D49" s="72"/>
      <c r="E49" s="17">
        <v>-522508</v>
      </c>
      <c r="F49" s="17">
        <v>-516704</v>
      </c>
      <c r="G49" s="17">
        <v>-501868</v>
      </c>
      <c r="H49" s="17">
        <v>-481640.82999999996</v>
      </c>
      <c r="I49" s="17">
        <v>-645161</v>
      </c>
      <c r="J49" s="17">
        <v>-532060</v>
      </c>
      <c r="K49" s="17">
        <v>-491375</v>
      </c>
      <c r="L49" s="17">
        <v>-463546</v>
      </c>
      <c r="M49" s="17">
        <v>-473941</v>
      </c>
      <c r="N49" s="17">
        <v>-503472</v>
      </c>
      <c r="O49" s="17">
        <v>-586442</v>
      </c>
      <c r="P49" s="17">
        <v>-487678</v>
      </c>
      <c r="S49" s="17">
        <f>SUM(S47,S42)</f>
        <v>-516439.8</v>
      </c>
      <c r="T49" s="17">
        <f>SUM(T47,T42)</f>
        <v>-489578.94</v>
      </c>
    </row>
    <row r="50" spans="1:20" x14ac:dyDescent="0.25">
      <c r="E50" s="16"/>
      <c r="F50" s="16"/>
      <c r="G50" s="16"/>
      <c r="H50" s="16"/>
      <c r="I50" s="16"/>
      <c r="J50" s="16"/>
      <c r="K50" s="16"/>
      <c r="L50" s="16"/>
      <c r="M50" s="16"/>
      <c r="N50" s="16"/>
      <c r="O50" s="16"/>
      <c r="P50" s="16"/>
      <c r="S50" s="16"/>
      <c r="T50" s="16"/>
    </row>
    <row r="51" spans="1:20" ht="16.5" thickBot="1" x14ac:dyDescent="0.3">
      <c r="A51" s="76" t="s">
        <v>37</v>
      </c>
      <c r="B51" s="76"/>
      <c r="C51" s="76"/>
      <c r="E51" s="16"/>
      <c r="F51" s="16"/>
      <c r="G51" s="16"/>
      <c r="H51" s="16"/>
      <c r="I51" s="16"/>
      <c r="J51" s="16"/>
      <c r="K51" s="16"/>
      <c r="L51" s="16"/>
      <c r="M51" s="16"/>
      <c r="N51" s="16"/>
      <c r="O51" s="16"/>
      <c r="P51" s="16"/>
      <c r="S51" s="16"/>
      <c r="T51" s="16"/>
    </row>
    <row r="52" spans="1:20" x14ac:dyDescent="0.25">
      <c r="B52" s="75" t="s">
        <v>38</v>
      </c>
      <c r="C52" s="75"/>
      <c r="D52" s="75"/>
      <c r="E52" s="16">
        <v>0</v>
      </c>
      <c r="F52" s="16">
        <v>0</v>
      </c>
      <c r="G52" s="16">
        <v>0</v>
      </c>
      <c r="H52" s="16">
        <v>0</v>
      </c>
      <c r="I52" s="16">
        <v>0</v>
      </c>
      <c r="J52" s="16">
        <v>0</v>
      </c>
      <c r="K52" s="16">
        <v>0</v>
      </c>
      <c r="L52" s="16">
        <v>0</v>
      </c>
      <c r="M52" s="16">
        <v>0</v>
      </c>
      <c r="N52" s="16">
        <v>0</v>
      </c>
      <c r="O52" s="16">
        <v>0</v>
      </c>
      <c r="P52" s="16"/>
      <c r="S52" s="16"/>
      <c r="T52" s="16"/>
    </row>
    <row r="53" spans="1:20" x14ac:dyDescent="0.25">
      <c r="B53" s="77" t="s">
        <v>39</v>
      </c>
      <c r="C53" s="77"/>
      <c r="D53" s="77"/>
      <c r="E53" s="16"/>
      <c r="F53" s="16"/>
      <c r="G53" s="16"/>
      <c r="H53" s="16"/>
      <c r="I53" s="16"/>
      <c r="J53" s="16"/>
      <c r="K53" s="16"/>
      <c r="L53" s="16"/>
      <c r="M53" s="16"/>
      <c r="N53" s="16"/>
      <c r="O53" s="16"/>
      <c r="P53" s="16"/>
      <c r="S53" s="16"/>
      <c r="T53" s="16"/>
    </row>
    <row r="54" spans="1:20" x14ac:dyDescent="0.25">
      <c r="B54" s="77" t="s">
        <v>40</v>
      </c>
      <c r="C54" s="77"/>
      <c r="D54" s="77"/>
      <c r="E54" s="16"/>
      <c r="F54" s="16"/>
      <c r="G54" s="16"/>
      <c r="H54" s="16"/>
      <c r="I54" s="16"/>
      <c r="J54" s="16"/>
      <c r="K54" s="16"/>
      <c r="L54" s="16"/>
      <c r="M54" s="16"/>
      <c r="N54" s="16"/>
      <c r="O54" s="16"/>
      <c r="P54" s="16"/>
      <c r="S54" s="16"/>
      <c r="T54" s="16"/>
    </row>
    <row r="55" spans="1:20" x14ac:dyDescent="0.25">
      <c r="E55" s="16"/>
      <c r="F55" s="16"/>
      <c r="G55" s="16"/>
      <c r="H55" s="16"/>
      <c r="I55" s="16"/>
      <c r="J55" s="16"/>
      <c r="K55" s="16"/>
      <c r="L55" s="16"/>
      <c r="M55" s="16"/>
      <c r="N55" s="16"/>
      <c r="O55" s="16"/>
      <c r="P55" s="16"/>
      <c r="S55" s="16"/>
      <c r="T55" s="16"/>
    </row>
    <row r="56" spans="1:20" x14ac:dyDescent="0.25">
      <c r="B56" s="75" t="s">
        <v>41</v>
      </c>
      <c r="C56" s="75"/>
      <c r="D56" s="75"/>
      <c r="E56" s="16">
        <v>0</v>
      </c>
      <c r="F56" s="16">
        <v>0</v>
      </c>
      <c r="G56" s="16">
        <v>0</v>
      </c>
      <c r="H56" s="16">
        <v>0</v>
      </c>
      <c r="I56" s="16">
        <v>0</v>
      </c>
      <c r="J56" s="16">
        <v>0</v>
      </c>
      <c r="K56" s="16">
        <v>0</v>
      </c>
      <c r="L56" s="16">
        <v>0</v>
      </c>
      <c r="M56" s="16">
        <v>0</v>
      </c>
      <c r="N56" s="16">
        <v>0</v>
      </c>
      <c r="O56" s="16">
        <v>0</v>
      </c>
      <c r="P56" s="16"/>
      <c r="S56" s="16"/>
      <c r="T56" s="16"/>
    </row>
    <row r="57" spans="1:20" x14ac:dyDescent="0.25">
      <c r="B57" s="75" t="s">
        <v>42</v>
      </c>
      <c r="C57" s="75"/>
      <c r="D57" s="75"/>
      <c r="E57" s="17">
        <v>-506262</v>
      </c>
      <c r="F57" s="17">
        <v>-492197</v>
      </c>
      <c r="G57" s="17">
        <v>-473295</v>
      </c>
      <c r="H57" s="17">
        <v>-476774.26800000004</v>
      </c>
      <c r="I57" s="17">
        <v>-470075</v>
      </c>
      <c r="J57" s="17">
        <v>-473471</v>
      </c>
      <c r="K57" s="17">
        <v>-461753</v>
      </c>
      <c r="L57" s="17">
        <v>-469024</v>
      </c>
      <c r="M57" s="17">
        <v>-426969</v>
      </c>
      <c r="N57" s="17">
        <v>-440604</v>
      </c>
      <c r="O57" s="17">
        <v>-420293</v>
      </c>
      <c r="P57" s="17">
        <v>-424362</v>
      </c>
      <c r="S57" s="17">
        <v>-200238.0500000001</v>
      </c>
      <c r="T57" s="17">
        <v>-205802.7099999999</v>
      </c>
    </row>
    <row r="58" spans="1:20" x14ac:dyDescent="0.25">
      <c r="E58" s="16">
        <v>-506262</v>
      </c>
      <c r="F58" s="16">
        <v>-492197</v>
      </c>
      <c r="G58" s="16">
        <v>-473295</v>
      </c>
      <c r="H58" s="16">
        <v>-476774.26800000004</v>
      </c>
      <c r="I58" s="16">
        <v>-470075</v>
      </c>
      <c r="J58" s="16">
        <v>-473471</v>
      </c>
      <c r="K58" s="16">
        <v>-461753</v>
      </c>
      <c r="L58" s="16">
        <v>-469024</v>
      </c>
      <c r="M58" s="16">
        <v>-426969</v>
      </c>
      <c r="N58" s="16">
        <v>-440604</v>
      </c>
      <c r="O58" s="16">
        <v>-420293</v>
      </c>
      <c r="P58" s="16">
        <v>-424362</v>
      </c>
      <c r="S58" s="16">
        <f>SUM(S57)</f>
        <v>-200238.0500000001</v>
      </c>
      <c r="T58" s="16">
        <f>SUM(T57)</f>
        <v>-205802.7099999999</v>
      </c>
    </row>
    <row r="59" spans="1:20" x14ac:dyDescent="0.25">
      <c r="E59" s="16"/>
      <c r="F59" s="16"/>
      <c r="G59" s="16"/>
      <c r="H59" s="16"/>
      <c r="I59" s="16"/>
      <c r="J59" s="16"/>
      <c r="K59" s="16"/>
      <c r="L59" s="16"/>
      <c r="M59" s="16"/>
      <c r="N59" s="16"/>
      <c r="O59" s="16"/>
      <c r="P59" s="16"/>
      <c r="S59" s="16"/>
      <c r="T59" s="16"/>
    </row>
    <row r="60" spans="1:20" x14ac:dyDescent="0.25">
      <c r="B60" s="71" t="s">
        <v>43</v>
      </c>
      <c r="C60" s="71"/>
      <c r="D60" s="71"/>
      <c r="E60" s="17"/>
      <c r="F60" s="17"/>
      <c r="G60" s="17"/>
      <c r="H60" s="17"/>
      <c r="I60" s="17"/>
      <c r="J60" s="17"/>
      <c r="K60" s="17"/>
      <c r="L60" s="17"/>
      <c r="M60" s="17"/>
      <c r="N60" s="17"/>
      <c r="O60" s="17"/>
      <c r="P60" s="17"/>
      <c r="S60" s="17"/>
      <c r="T60" s="17"/>
    </row>
    <row r="61" spans="1:20" x14ac:dyDescent="0.25">
      <c r="B61" s="72" t="s">
        <v>44</v>
      </c>
      <c r="C61" s="72"/>
      <c r="D61" s="72"/>
      <c r="E61" s="22">
        <v>-506262</v>
      </c>
      <c r="F61" s="22">
        <v>-492197</v>
      </c>
      <c r="G61" s="22">
        <v>-473295</v>
      </c>
      <c r="H61" s="22">
        <v>-476774.26800000004</v>
      </c>
      <c r="I61" s="22">
        <v>-470075</v>
      </c>
      <c r="J61" s="22">
        <v>-473471</v>
      </c>
      <c r="K61" s="22">
        <v>-461753</v>
      </c>
      <c r="L61" s="22">
        <v>-469024</v>
      </c>
      <c r="M61" s="22">
        <v>-426969</v>
      </c>
      <c r="N61" s="22">
        <v>-440604</v>
      </c>
      <c r="O61" s="22">
        <v>-420293</v>
      </c>
      <c r="P61" s="22">
        <v>-424362</v>
      </c>
      <c r="S61" s="22"/>
      <c r="T61" s="22"/>
    </row>
    <row r="62" spans="1:20" x14ac:dyDescent="0.25">
      <c r="E62" s="16"/>
      <c r="F62" s="16"/>
      <c r="G62" s="16"/>
      <c r="H62" s="16"/>
      <c r="I62" s="16"/>
      <c r="J62" s="16"/>
      <c r="K62" s="16"/>
      <c r="L62" s="16"/>
      <c r="M62" s="16"/>
      <c r="N62" s="16"/>
      <c r="O62" s="16"/>
      <c r="P62" s="16"/>
      <c r="S62" s="16"/>
      <c r="T62" s="16"/>
    </row>
    <row r="63" spans="1:20" ht="16.5" thickBot="1" x14ac:dyDescent="0.3">
      <c r="B63" s="73" t="s">
        <v>45</v>
      </c>
      <c r="C63" s="73"/>
      <c r="D63" s="73"/>
      <c r="E63" s="21">
        <v>-1028770</v>
      </c>
      <c r="F63" s="21">
        <v>-1008901</v>
      </c>
      <c r="G63" s="21">
        <v>-975163</v>
      </c>
      <c r="H63" s="21">
        <v>-958415.098</v>
      </c>
      <c r="I63" s="21">
        <v>-1115236</v>
      </c>
      <c r="J63" s="21">
        <v>-1005531</v>
      </c>
      <c r="K63" s="21">
        <v>-953128</v>
      </c>
      <c r="L63" s="21">
        <v>-932570</v>
      </c>
      <c r="M63" s="21">
        <v>-900910</v>
      </c>
      <c r="N63" s="21">
        <v>-944076</v>
      </c>
      <c r="O63" s="21">
        <v>-1006735</v>
      </c>
      <c r="P63" s="21">
        <v>-912040</v>
      </c>
      <c r="S63" s="21">
        <f>S49+S58</f>
        <v>-716677.85000000009</v>
      </c>
      <c r="T63" s="21">
        <f>T49+T58</f>
        <v>-695381.64999999991</v>
      </c>
    </row>
    <row r="64" spans="1:20" ht="20.25" thickTop="1" thickBot="1" x14ac:dyDescent="0.5">
      <c r="E64" s="23"/>
      <c r="F64" s="23"/>
      <c r="G64" s="23"/>
      <c r="H64" s="23"/>
      <c r="I64" s="23"/>
      <c r="J64" s="23"/>
      <c r="K64" s="23"/>
      <c r="L64" s="23"/>
      <c r="M64" s="23"/>
      <c r="N64" s="23"/>
      <c r="O64" s="23"/>
      <c r="S64" s="24" t="s">
        <v>47</v>
      </c>
      <c r="T64" s="24" t="s">
        <v>62</v>
      </c>
    </row>
    <row r="65" spans="1:24" x14ac:dyDescent="0.25">
      <c r="B65" s="25" t="s">
        <v>48</v>
      </c>
      <c r="C65" s="26"/>
      <c r="D65" s="26"/>
      <c r="E65" s="26"/>
      <c r="F65" s="26"/>
      <c r="G65" s="26"/>
      <c r="H65" s="27"/>
      <c r="I65" s="26"/>
      <c r="J65" s="26"/>
      <c r="K65" s="26"/>
      <c r="L65" s="26"/>
      <c r="M65" s="26"/>
      <c r="N65" s="26"/>
      <c r="O65" s="26"/>
      <c r="P65" s="26"/>
      <c r="Q65" s="26"/>
      <c r="R65" s="28"/>
      <c r="S65" s="29"/>
      <c r="T65" s="29"/>
    </row>
    <row r="66" spans="1:24" x14ac:dyDescent="0.25">
      <c r="B66" s="30" t="s">
        <v>9</v>
      </c>
      <c r="E66" s="15">
        <f t="shared" ref="E66:P68" si="0">E9</f>
        <v>35917</v>
      </c>
      <c r="F66" s="15">
        <f t="shared" si="0"/>
        <v>30423</v>
      </c>
      <c r="G66" s="15">
        <f t="shared" si="0"/>
        <v>23568</v>
      </c>
      <c r="H66" s="15">
        <f t="shared" si="0"/>
        <v>25598</v>
      </c>
      <c r="I66" s="15">
        <f t="shared" si="0"/>
        <v>24912</v>
      </c>
      <c r="J66" s="15">
        <f t="shared" si="0"/>
        <v>24428</v>
      </c>
      <c r="K66" s="15">
        <f t="shared" si="0"/>
        <v>22135</v>
      </c>
      <c r="L66" s="15">
        <f t="shared" si="0"/>
        <v>10614</v>
      </c>
      <c r="M66" s="15">
        <f t="shared" si="0"/>
        <v>-18341</v>
      </c>
      <c r="N66" s="15">
        <f t="shared" si="0"/>
        <v>-26553</v>
      </c>
      <c r="O66" s="15">
        <f t="shared" si="0"/>
        <v>-31990</v>
      </c>
      <c r="P66" s="15">
        <f t="shared" si="0"/>
        <v>-44847</v>
      </c>
      <c r="R66" s="31">
        <f>AVERAGE(E66:P66)</f>
        <v>6322</v>
      </c>
      <c r="S66" s="32">
        <f t="shared" ref="S66:T68" si="1">S9</f>
        <v>-48614.59</v>
      </c>
      <c r="T66" s="32">
        <f t="shared" si="1"/>
        <v>-48614.59</v>
      </c>
      <c r="U66" s="39" t="s">
        <v>75</v>
      </c>
      <c r="V66" s="53">
        <f>+[1]Flanners!$G$59</f>
        <v>-48614.59</v>
      </c>
    </row>
    <row r="67" spans="1:24" x14ac:dyDescent="0.25">
      <c r="B67" s="30" t="s">
        <v>10</v>
      </c>
      <c r="E67" s="15">
        <f t="shared" si="0"/>
        <v>643864</v>
      </c>
      <c r="F67" s="15">
        <f t="shared" si="0"/>
        <v>663364</v>
      </c>
      <c r="G67" s="15">
        <f t="shared" si="0"/>
        <v>678247</v>
      </c>
      <c r="H67" s="15">
        <f t="shared" si="0"/>
        <v>649194.48</v>
      </c>
      <c r="I67" s="15">
        <f t="shared" si="0"/>
        <v>666037</v>
      </c>
      <c r="J67" s="15">
        <f t="shared" si="0"/>
        <v>653443</v>
      </c>
      <c r="K67" s="15">
        <f t="shared" si="0"/>
        <v>636228</v>
      </c>
      <c r="L67" s="15">
        <f t="shared" si="0"/>
        <v>649528</v>
      </c>
      <c r="M67" s="15">
        <f t="shared" si="0"/>
        <v>654726</v>
      </c>
      <c r="N67" s="15">
        <f t="shared" si="0"/>
        <v>621747</v>
      </c>
      <c r="O67" s="15">
        <f t="shared" si="0"/>
        <v>660381</v>
      </c>
      <c r="P67" s="15">
        <f t="shared" si="0"/>
        <v>631944</v>
      </c>
      <c r="R67" s="31">
        <f t="shared" ref="R67:R72" si="2">AVERAGE(E67:P67)</f>
        <v>650725.29</v>
      </c>
      <c r="S67" s="32">
        <f t="shared" si="1"/>
        <v>653043.67000000004</v>
      </c>
      <c r="T67" s="32">
        <f t="shared" si="1"/>
        <v>639982.89999999991</v>
      </c>
      <c r="U67" s="39" t="s">
        <v>81</v>
      </c>
      <c r="V67" s="53">
        <v>694136.2</v>
      </c>
      <c r="W67" s="2" t="s">
        <v>82</v>
      </c>
    </row>
    <row r="68" spans="1:24" x14ac:dyDescent="0.25">
      <c r="B68" s="30" t="s">
        <v>11</v>
      </c>
      <c r="E68" s="15">
        <f t="shared" si="0"/>
        <v>190</v>
      </c>
      <c r="F68" s="15">
        <f t="shared" si="0"/>
        <v>148</v>
      </c>
      <c r="G68" s="15">
        <f t="shared" si="0"/>
        <v>10905</v>
      </c>
      <c r="H68" s="15">
        <f t="shared" si="0"/>
        <v>65.010000000000005</v>
      </c>
      <c r="I68" s="15">
        <f t="shared" si="0"/>
        <v>23</v>
      </c>
      <c r="J68" s="15">
        <f t="shared" si="0"/>
        <v>-1253</v>
      </c>
      <c r="K68" s="15">
        <f t="shared" si="0"/>
        <v>-2530</v>
      </c>
      <c r="L68" s="15">
        <f t="shared" si="0"/>
        <v>-2530</v>
      </c>
      <c r="M68" s="15">
        <f t="shared" si="0"/>
        <v>-7737</v>
      </c>
      <c r="N68" s="15">
        <f t="shared" si="0"/>
        <v>-7737</v>
      </c>
      <c r="O68" s="15">
        <f t="shared" si="0"/>
        <v>-7737</v>
      </c>
      <c r="P68" s="15">
        <f t="shared" si="0"/>
        <v>-7737</v>
      </c>
      <c r="R68" s="31">
        <f t="shared" si="2"/>
        <v>-2160.8325</v>
      </c>
      <c r="S68" s="32">
        <f t="shared" si="1"/>
        <v>-7737</v>
      </c>
      <c r="T68" s="32">
        <f t="shared" si="1"/>
        <v>-7736.68</v>
      </c>
      <c r="U68" s="39" t="s">
        <v>76</v>
      </c>
      <c r="V68" s="55">
        <v>0</v>
      </c>
    </row>
    <row r="69" spans="1:24" x14ac:dyDescent="0.25">
      <c r="B69" s="30" t="s">
        <v>27</v>
      </c>
      <c r="E69" s="15">
        <f>E35</f>
        <v>-181858</v>
      </c>
      <c r="F69" s="15">
        <f t="shared" ref="F69:P72" si="3">F35</f>
        <v>-172097</v>
      </c>
      <c r="G69" s="15">
        <f t="shared" si="3"/>
        <v>-179662</v>
      </c>
      <c r="H69" s="15">
        <f t="shared" si="3"/>
        <v>-169950.43</v>
      </c>
      <c r="I69" s="15">
        <f t="shared" si="3"/>
        <v>-237884</v>
      </c>
      <c r="J69" s="15">
        <f t="shared" si="3"/>
        <v>-199776</v>
      </c>
      <c r="K69" s="15">
        <f t="shared" si="3"/>
        <v>-168283</v>
      </c>
      <c r="L69" s="15">
        <f t="shared" si="3"/>
        <v>-173980</v>
      </c>
      <c r="M69" s="15">
        <f t="shared" si="3"/>
        <v>-157719</v>
      </c>
      <c r="N69" s="15">
        <f t="shared" si="3"/>
        <v>-198045</v>
      </c>
      <c r="O69" s="15">
        <f t="shared" si="3"/>
        <v>-190936</v>
      </c>
      <c r="P69" s="15">
        <f t="shared" si="3"/>
        <v>-156493</v>
      </c>
      <c r="R69" s="31">
        <f t="shared" si="2"/>
        <v>-182223.61916666664</v>
      </c>
      <c r="S69" s="32">
        <f t="shared" ref="S69:T72" si="4">S35</f>
        <v>-188788.76</v>
      </c>
      <c r="T69" s="32">
        <f t="shared" si="4"/>
        <v>-178464.57</v>
      </c>
      <c r="U69" s="39" t="s">
        <v>77</v>
      </c>
      <c r="V69" s="53">
        <f>+[1]FAP!$J$162*-1</f>
        <v>-217374.57</v>
      </c>
    </row>
    <row r="70" spans="1:24" x14ac:dyDescent="0.25">
      <c r="B70" s="30" t="s">
        <v>59</v>
      </c>
      <c r="E70" s="15">
        <f>E36</f>
        <v>-14467</v>
      </c>
      <c r="F70" s="15">
        <f t="shared" si="3"/>
        <v>-10187</v>
      </c>
      <c r="G70" s="15">
        <f t="shared" si="3"/>
        <v>-10874</v>
      </c>
      <c r="H70" s="15">
        <f t="shared" si="3"/>
        <v>-15224.9</v>
      </c>
      <c r="I70" s="15">
        <f t="shared" si="3"/>
        <v>-17078</v>
      </c>
      <c r="J70" s="15">
        <f t="shared" si="3"/>
        <v>-18453</v>
      </c>
      <c r="K70" s="15">
        <f t="shared" si="3"/>
        <v>-12816</v>
      </c>
      <c r="L70" s="15">
        <f t="shared" si="3"/>
        <v>-14180</v>
      </c>
      <c r="M70" s="15">
        <f t="shared" si="3"/>
        <v>-9634</v>
      </c>
      <c r="N70" s="15">
        <f t="shared" si="3"/>
        <v>-14737</v>
      </c>
      <c r="O70" s="15">
        <f t="shared" si="3"/>
        <v>-7963</v>
      </c>
      <c r="P70" s="15">
        <f t="shared" si="3"/>
        <v>-13649</v>
      </c>
      <c r="R70" s="31">
        <f t="shared" si="2"/>
        <v>-13271.908333333333</v>
      </c>
      <c r="S70" s="32">
        <f t="shared" si="4"/>
        <v>-4496.8999999999996</v>
      </c>
      <c r="T70" s="32">
        <f t="shared" si="4"/>
        <v>-5375.08</v>
      </c>
      <c r="U70" s="39" t="s">
        <v>78</v>
      </c>
      <c r="V70" s="55">
        <f>+[1]FSALESTAX!$M$28*-1</f>
        <v>-4943.25</v>
      </c>
      <c r="X70" s="13"/>
    </row>
    <row r="71" spans="1:24" x14ac:dyDescent="0.25">
      <c r="B71" s="30" t="s">
        <v>29</v>
      </c>
      <c r="E71" s="15">
        <f>E37</f>
        <v>-41432</v>
      </c>
      <c r="F71" s="15">
        <f t="shared" si="3"/>
        <v>-42667</v>
      </c>
      <c r="G71" s="15">
        <f t="shared" si="3"/>
        <v>-43902</v>
      </c>
      <c r="H71" s="15">
        <f t="shared" si="3"/>
        <v>-45137.05</v>
      </c>
      <c r="I71" s="15">
        <f t="shared" si="3"/>
        <v>-46372</v>
      </c>
      <c r="J71" s="15">
        <f t="shared" si="3"/>
        <v>-45137</v>
      </c>
      <c r="K71" s="15">
        <f t="shared" si="3"/>
        <v>-27847</v>
      </c>
      <c r="L71" s="15">
        <f t="shared" si="3"/>
        <v>-27847</v>
      </c>
      <c r="M71" s="15">
        <f t="shared" si="3"/>
        <v>-28303</v>
      </c>
      <c r="N71" s="15">
        <f t="shared" si="3"/>
        <v>-27068</v>
      </c>
      <c r="O71" s="15">
        <f t="shared" si="3"/>
        <v>-28303</v>
      </c>
      <c r="P71" s="15">
        <f t="shared" si="3"/>
        <v>-28303</v>
      </c>
      <c r="R71" s="31">
        <f t="shared" si="2"/>
        <v>-36026.504166666666</v>
      </c>
      <c r="S71" s="32">
        <f t="shared" si="4"/>
        <v>-30773</v>
      </c>
      <c r="T71" s="32">
        <f t="shared" si="4"/>
        <v>-18367.97</v>
      </c>
      <c r="U71" s="39" t="s">
        <v>79</v>
      </c>
      <c r="V71" s="55">
        <f>+[1]FACCEXP!$F$12</f>
        <v>-16762.47</v>
      </c>
    </row>
    <row r="72" spans="1:24" ht="16.5" thickBot="1" x14ac:dyDescent="0.3">
      <c r="B72" s="74" t="s">
        <v>30</v>
      </c>
      <c r="C72" s="75"/>
      <c r="D72" s="75"/>
      <c r="E72" s="15">
        <f>E38</f>
        <v>-198942</v>
      </c>
      <c r="F72" s="15">
        <f t="shared" si="3"/>
        <v>-205744</v>
      </c>
      <c r="G72" s="15">
        <f t="shared" si="3"/>
        <v>-181521</v>
      </c>
      <c r="H72" s="15">
        <f t="shared" si="3"/>
        <v>-165419.22</v>
      </c>
      <c r="I72" s="15">
        <f t="shared" si="3"/>
        <v>-257818</v>
      </c>
      <c r="J72" s="15">
        <f t="shared" si="3"/>
        <v>-182685</v>
      </c>
      <c r="K72" s="15">
        <f t="shared" si="3"/>
        <v>-196420</v>
      </c>
      <c r="L72" s="15">
        <f t="shared" si="3"/>
        <v>-161530</v>
      </c>
      <c r="M72" s="15">
        <f t="shared" si="3"/>
        <v>-211366</v>
      </c>
      <c r="N72" s="15">
        <f t="shared" si="3"/>
        <v>-196703</v>
      </c>
      <c r="O72" s="15">
        <f t="shared" si="3"/>
        <v>-292321</v>
      </c>
      <c r="P72" s="15">
        <f t="shared" si="3"/>
        <v>-222314</v>
      </c>
      <c r="R72" s="31">
        <f t="shared" si="2"/>
        <v>-206065.26833333331</v>
      </c>
      <c r="S72" s="32">
        <f t="shared" si="4"/>
        <v>-225462.13999999998</v>
      </c>
      <c r="T72" s="32">
        <f t="shared" si="4"/>
        <v>-220452.82</v>
      </c>
      <c r="U72" s="39" t="s">
        <v>80</v>
      </c>
      <c r="V72" s="53">
        <f>+[1]FCDEPOSITS!$Q$43</f>
        <v>-220452.82</v>
      </c>
    </row>
    <row r="73" spans="1:24" ht="16.5" thickBot="1" x14ac:dyDescent="0.3">
      <c r="B73" s="34" t="s">
        <v>50</v>
      </c>
      <c r="C73" s="35"/>
      <c r="D73" s="35"/>
      <c r="E73" s="36">
        <f>SUM(E66:E72)</f>
        <v>243272</v>
      </c>
      <c r="F73" s="36">
        <f t="shared" ref="F73:P73" si="5">SUM(F66:F72)</f>
        <v>263240</v>
      </c>
      <c r="G73" s="36">
        <f t="shared" si="5"/>
        <v>296761</v>
      </c>
      <c r="H73" s="36">
        <f t="shared" si="5"/>
        <v>279125.89</v>
      </c>
      <c r="I73" s="36">
        <f t="shared" si="5"/>
        <v>131820</v>
      </c>
      <c r="J73" s="36">
        <f t="shared" si="5"/>
        <v>230567</v>
      </c>
      <c r="K73" s="36">
        <f t="shared" si="5"/>
        <v>250467</v>
      </c>
      <c r="L73" s="36">
        <f t="shared" si="5"/>
        <v>280075</v>
      </c>
      <c r="M73" s="36">
        <f t="shared" si="5"/>
        <v>221626</v>
      </c>
      <c r="N73" s="36">
        <f t="shared" si="5"/>
        <v>150904</v>
      </c>
      <c r="O73" s="36">
        <f t="shared" si="5"/>
        <v>101131</v>
      </c>
      <c r="P73" s="36">
        <f t="shared" si="5"/>
        <v>158601</v>
      </c>
      <c r="Q73" s="35"/>
      <c r="R73" s="37">
        <f t="shared" ref="R73" si="6">AVERAGE(E73:O73)</f>
        <v>222635.35363636364</v>
      </c>
      <c r="S73" s="38">
        <f t="shared" ref="S73:T73" si="7">SUM(S66:S72)</f>
        <v>147171.28000000006</v>
      </c>
      <c r="T73" s="38">
        <f t="shared" si="7"/>
        <v>160971.18999999989</v>
      </c>
      <c r="U73" s="39"/>
      <c r="V73" s="66">
        <f>SUM(V65:V72)</f>
        <v>185988.49999999994</v>
      </c>
    </row>
    <row r="74" spans="1:24" x14ac:dyDescent="0.25">
      <c r="E74" s="15"/>
      <c r="F74" s="15"/>
      <c r="G74" s="15"/>
      <c r="H74" s="15"/>
      <c r="I74" s="15"/>
      <c r="J74" s="15"/>
      <c r="K74" s="15"/>
      <c r="L74" s="15"/>
      <c r="M74" s="15"/>
      <c r="N74" s="15"/>
      <c r="O74" s="15"/>
      <c r="P74" s="15"/>
      <c r="R74" s="15"/>
    </row>
    <row r="75" spans="1:24" x14ac:dyDescent="0.25">
      <c r="B75" s="41" t="s">
        <v>51</v>
      </c>
      <c r="C75" s="42"/>
      <c r="D75" s="42"/>
      <c r="E75" s="42"/>
      <c r="F75" s="42"/>
      <c r="G75" s="42"/>
      <c r="H75" s="43"/>
      <c r="I75" s="42"/>
      <c r="J75" s="42"/>
      <c r="K75" s="42"/>
      <c r="L75" s="42"/>
      <c r="M75" s="42"/>
      <c r="N75" s="42"/>
      <c r="O75" s="42"/>
      <c r="P75" s="42"/>
    </row>
    <row r="76" spans="1:24" x14ac:dyDescent="0.25">
      <c r="B76" s="42" t="s">
        <v>28</v>
      </c>
      <c r="C76" s="42"/>
      <c r="D76" s="42"/>
      <c r="E76" s="33">
        <f t="shared" ref="E76:P76" si="8">E36</f>
        <v>-14467</v>
      </c>
      <c r="F76" s="33">
        <f t="shared" si="8"/>
        <v>-10187</v>
      </c>
      <c r="G76" s="33">
        <f t="shared" si="8"/>
        <v>-10874</v>
      </c>
      <c r="H76" s="33">
        <f t="shared" si="8"/>
        <v>-15224.9</v>
      </c>
      <c r="I76" s="33">
        <f t="shared" si="8"/>
        <v>-17078</v>
      </c>
      <c r="J76" s="33">
        <f t="shared" si="8"/>
        <v>-18453</v>
      </c>
      <c r="K76" s="33">
        <f t="shared" si="8"/>
        <v>-12816</v>
      </c>
      <c r="L76" s="33">
        <f t="shared" si="8"/>
        <v>-14180</v>
      </c>
      <c r="M76" s="33">
        <f t="shared" si="8"/>
        <v>-9634</v>
      </c>
      <c r="N76" s="33">
        <f t="shared" si="8"/>
        <v>-14737</v>
      </c>
      <c r="O76" s="33">
        <f t="shared" si="8"/>
        <v>-7963</v>
      </c>
      <c r="P76" s="33">
        <f t="shared" si="8"/>
        <v>-13649</v>
      </c>
      <c r="R76" s="50" t="s">
        <v>60</v>
      </c>
      <c r="S76" s="33">
        <f t="shared" ref="S76:T76" si="9">S36</f>
        <v>-4496.8999999999996</v>
      </c>
      <c r="T76" s="33">
        <f t="shared" si="9"/>
        <v>-5375.08</v>
      </c>
    </row>
    <row r="77" spans="1:24" x14ac:dyDescent="0.25">
      <c r="B77" s="44" t="s">
        <v>61</v>
      </c>
      <c r="C77" s="42"/>
      <c r="D77" s="42"/>
      <c r="E77" s="45"/>
      <c r="F77" s="45"/>
      <c r="G77" s="45"/>
      <c r="H77" s="45"/>
      <c r="I77" s="45"/>
      <c r="J77" s="45"/>
      <c r="K77" s="46"/>
      <c r="L77" s="45"/>
      <c r="M77" s="45"/>
      <c r="N77" s="45"/>
      <c r="O77" s="45"/>
      <c r="P77" s="45"/>
      <c r="R77" s="50"/>
      <c r="S77" s="45"/>
      <c r="T77" s="45"/>
    </row>
    <row r="78" spans="1:24" x14ac:dyDescent="0.25">
      <c r="B78" s="47" t="s">
        <v>59</v>
      </c>
      <c r="C78" s="42"/>
      <c r="D78" s="42"/>
      <c r="E78" s="48">
        <f t="shared" ref="E78:P78" si="10">E76-E77</f>
        <v>-14467</v>
      </c>
      <c r="F78" s="48">
        <f t="shared" si="10"/>
        <v>-10187</v>
      </c>
      <c r="G78" s="48">
        <f t="shared" si="10"/>
        <v>-10874</v>
      </c>
      <c r="H78" s="48">
        <f t="shared" si="10"/>
        <v>-15224.9</v>
      </c>
      <c r="I78" s="48">
        <f t="shared" si="10"/>
        <v>-17078</v>
      </c>
      <c r="J78" s="48">
        <f t="shared" si="10"/>
        <v>-18453</v>
      </c>
      <c r="K78" s="48">
        <f t="shared" si="10"/>
        <v>-12816</v>
      </c>
      <c r="L78" s="48">
        <f t="shared" si="10"/>
        <v>-14180</v>
      </c>
      <c r="M78" s="48">
        <f t="shared" si="10"/>
        <v>-9634</v>
      </c>
      <c r="N78" s="48">
        <f t="shared" si="10"/>
        <v>-14737</v>
      </c>
      <c r="O78" s="48">
        <f t="shared" si="10"/>
        <v>-7963</v>
      </c>
      <c r="P78" s="48">
        <f t="shared" si="10"/>
        <v>-13649</v>
      </c>
      <c r="R78" s="48">
        <f>R70</f>
        <v>-13271.908333333333</v>
      </c>
      <c r="S78" s="48">
        <f t="shared" ref="S78:T78" si="11">S76-S77</f>
        <v>-4496.8999999999996</v>
      </c>
      <c r="T78" s="48">
        <f t="shared" si="11"/>
        <v>-5375.08</v>
      </c>
    </row>
    <row r="80" spans="1:24" x14ac:dyDescent="0.25">
      <c r="A80" s="2" t="s">
        <v>55</v>
      </c>
      <c r="B80" s="2" t="s">
        <v>55</v>
      </c>
      <c r="C80" s="2" t="s">
        <v>55</v>
      </c>
      <c r="D80" s="2" t="s">
        <v>55</v>
      </c>
      <c r="E80" s="2" t="s">
        <v>55</v>
      </c>
      <c r="F80" s="2" t="s">
        <v>55</v>
      </c>
      <c r="G80" s="2" t="s">
        <v>55</v>
      </c>
      <c r="H80" s="2" t="s">
        <v>55</v>
      </c>
      <c r="I80" s="2" t="s">
        <v>55</v>
      </c>
      <c r="J80" s="2" t="s">
        <v>55</v>
      </c>
      <c r="K80" s="2" t="s">
        <v>55</v>
      </c>
      <c r="L80" s="2" t="s">
        <v>55</v>
      </c>
      <c r="M80" s="2" t="s">
        <v>55</v>
      </c>
      <c r="N80" s="2" t="s">
        <v>55</v>
      </c>
      <c r="O80" s="2" t="s">
        <v>55</v>
      </c>
      <c r="P80" s="2" t="s">
        <v>55</v>
      </c>
      <c r="Q80" s="2" t="s">
        <v>55</v>
      </c>
      <c r="R80" s="2" t="s">
        <v>55</v>
      </c>
      <c r="S80" s="2" t="s">
        <v>55</v>
      </c>
    </row>
    <row r="81" spans="19:20" x14ac:dyDescent="0.25">
      <c r="T81" s="15"/>
    </row>
    <row r="82" spans="19:20" x14ac:dyDescent="0.25">
      <c r="S82" s="39"/>
      <c r="T82" s="39"/>
    </row>
  </sheetData>
  <mergeCells count="40">
    <mergeCell ref="A15:C15"/>
    <mergeCell ref="B8:D8"/>
    <mergeCell ref="B9:D9"/>
    <mergeCell ref="B10:D10"/>
    <mergeCell ref="B11:D11"/>
    <mergeCell ref="B13:D13"/>
    <mergeCell ref="B30:D30"/>
    <mergeCell ref="B16:D16"/>
    <mergeCell ref="B17:D17"/>
    <mergeCell ref="B18:D18"/>
    <mergeCell ref="B19:D19"/>
    <mergeCell ref="B20:D20"/>
    <mergeCell ref="B21:D21"/>
    <mergeCell ref="B23:D23"/>
    <mergeCell ref="B25:D25"/>
    <mergeCell ref="A27:C27"/>
    <mergeCell ref="B28:D28"/>
    <mergeCell ref="B29:D29"/>
    <mergeCell ref="B49:D49"/>
    <mergeCell ref="B32:D32"/>
    <mergeCell ref="A34:C34"/>
    <mergeCell ref="B35:D35"/>
    <mergeCell ref="B36:D36"/>
    <mergeCell ref="B37:D37"/>
    <mergeCell ref="B38:D38"/>
    <mergeCell ref="B40:D40"/>
    <mergeCell ref="B42:D42"/>
    <mergeCell ref="A44:C44"/>
    <mergeCell ref="B45:D45"/>
    <mergeCell ref="B47:D47"/>
    <mergeCell ref="B60:D60"/>
    <mergeCell ref="B61:D61"/>
    <mergeCell ref="B63:D63"/>
    <mergeCell ref="B72:D72"/>
    <mergeCell ref="A51:C51"/>
    <mergeCell ref="B52:D52"/>
    <mergeCell ref="B53:D53"/>
    <mergeCell ref="B54:D54"/>
    <mergeCell ref="B56:D56"/>
    <mergeCell ref="B57:D57"/>
  </mergeCells>
  <pageMargins left="0.7" right="0.7" top="0.75" bottom="0.75" header="0.3" footer="0.3"/>
  <pageSetup paperSize="5" scale="39" orientation="landscape" r:id="rId1"/>
  <rowBreaks count="1" manualBreakCount="1">
    <brk id="63" max="1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CFA</vt:lpstr>
      <vt:lpstr>FHE</vt:lpstr>
      <vt:lpstr>CFA!Print_Area</vt:lpstr>
      <vt:lpstr>FHE!Print_Area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Harrison Balistreri</dc:creator>
  <cp:lastModifiedBy>Fay Harder</cp:lastModifiedBy>
  <cp:lastPrinted>2025-11-06T20:46:56Z</cp:lastPrinted>
  <dcterms:created xsi:type="dcterms:W3CDTF">2025-09-10T00:23:51Z</dcterms:created>
  <dcterms:modified xsi:type="dcterms:W3CDTF">2025-12-04T01:45:50Z</dcterms:modified>
</cp:coreProperties>
</file>